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калькуляция" sheetId="1" r:id="rId1"/>
    <sheet name=" затраты вопросы матем" sheetId="2" r:id="rId2"/>
    <sheet name=" затраты заним. матем " sheetId="3" r:id="rId3"/>
    <sheet name=" затраты интен. подг.егэ по физ" sheetId="4" r:id="rId4"/>
    <sheet name=" затраты обществознание 10-11 к" sheetId="5" r:id="rId5"/>
    <sheet name=" затраты обществознание 9 кл." sheetId="6" r:id="rId6"/>
    <sheet name=" затраты элементы фин. грамот" sheetId="7" r:id="rId7"/>
    <sheet name=" затраты матем. и конструирован" sheetId="8" r:id="rId8"/>
    <sheet name=" затраты заним английск." sheetId="9" r:id="rId9"/>
  </sheets>
  <definedNames>
    <definedName name="_xlnm.Print_Area" localSheetId="1">' затраты вопросы матем'!$A$1:$D$50</definedName>
    <definedName name="_xlnm.Print_Area" localSheetId="8">' затраты заним английск.'!$A$1:$D$53</definedName>
    <definedName name="_xlnm.Print_Area" localSheetId="2">' затраты заним. матем '!$A$1:$D$54</definedName>
    <definedName name="_xlnm.Print_Area" localSheetId="3">' затраты интен. подг.егэ по физ'!$A$1:$D$49</definedName>
    <definedName name="_xlnm.Print_Area" localSheetId="7">' затраты матем. и конструирован'!$A$1:$D$52</definedName>
    <definedName name="_xlnm.Print_Area" localSheetId="4">' затраты обществознание 10-11 к'!$A$1:$D$48</definedName>
    <definedName name="_xlnm.Print_Area" localSheetId="5">' затраты обществознание 9 кл.'!$A$1:$D$48</definedName>
    <definedName name="_xlnm.Print_Area" localSheetId="6">' затраты элементы фин. грамот'!$A$1:$D$48</definedName>
  </definedNames>
  <calcPr fullCalcOnLoad="1"/>
</workbook>
</file>

<file path=xl/sharedStrings.xml><?xml version="1.0" encoding="utf-8"?>
<sst xmlns="http://schemas.openxmlformats.org/spreadsheetml/2006/main" count="590" uniqueCount="110">
  <si>
    <t>Кол- во занятий в месяц</t>
  </si>
  <si>
    <t>Кол- во занятий в неделю</t>
  </si>
  <si>
    <t>Кол-во человек в группе</t>
  </si>
  <si>
    <t>Период оказания услуг</t>
  </si>
  <si>
    <t>Стоимость услуги (руб.)</t>
  </si>
  <si>
    <t>Коэффициент к з/плате</t>
  </si>
  <si>
    <t>Материальные затраты</t>
  </si>
  <si>
    <t>Коммунальные расходы, в т.ч.</t>
  </si>
  <si>
    <t>Электроэнергия</t>
  </si>
  <si>
    <t>Итого себестоимость</t>
  </si>
  <si>
    <t>Прибыль</t>
  </si>
  <si>
    <t>Стоимость услуги всего в месяц</t>
  </si>
  <si>
    <t>Стоимость услуги всего в месяц (на 1 человека)</t>
  </si>
  <si>
    <t xml:space="preserve">Стоимость 1 занятия </t>
  </si>
  <si>
    <t>предложение учреждения</t>
  </si>
  <si>
    <t>Заработная плата всего</t>
  </si>
  <si>
    <t>З/п педагогического персонала</t>
  </si>
  <si>
    <t>З/п обслуживающего персонала</t>
  </si>
  <si>
    <t>З/п административного персонала</t>
  </si>
  <si>
    <t>Начисление на ФОТ (27,1%)</t>
  </si>
  <si>
    <t>З/п административного персонала  (10% от з/п педагога+ з/п  обслуж.персонала)</t>
  </si>
  <si>
    <t>1.1.Расходы на оплату труда</t>
  </si>
  <si>
    <t>1.Прямые расходы</t>
  </si>
  <si>
    <t>Наименование</t>
  </si>
  <si>
    <t>Коэффициент к з/п педагогам</t>
  </si>
  <si>
    <t>ст-ть руб.</t>
  </si>
  <si>
    <t>сумма руб.</t>
  </si>
  <si>
    <t>за 1 час</t>
  </si>
  <si>
    <t>за 1 месяц</t>
  </si>
  <si>
    <t>З/п всего</t>
  </si>
  <si>
    <t>2. Косвенные расходы</t>
  </si>
  <si>
    <t>Амортизация здания</t>
  </si>
  <si>
    <t>2.2.Коммунальные расходы  в т.ч.</t>
  </si>
  <si>
    <t>1ч</t>
  </si>
  <si>
    <t>Продолжительность занятий (академ.час)</t>
  </si>
  <si>
    <t>З/п средняя часовая по педагогам в учреждении (академ.час)</t>
  </si>
  <si>
    <t>Начальник МБУ РЦО</t>
  </si>
  <si>
    <t>О.М. Переварюхина</t>
  </si>
  <si>
    <t xml:space="preserve">Инна Валерьевна Пупкова </t>
  </si>
  <si>
    <t>тел. 8 (863)72 7 34 39</t>
  </si>
  <si>
    <t>Рентабельность</t>
  </si>
  <si>
    <t xml:space="preserve">1.2.Материальные  затраты </t>
  </si>
  <si>
    <t>Период оказания услуг (месяцев)</t>
  </si>
  <si>
    <t xml:space="preserve">Наименование услуги </t>
  </si>
  <si>
    <t>Бумага офисная (уп/500лис.)</t>
  </si>
  <si>
    <t xml:space="preserve">Заправка картриджа </t>
  </si>
  <si>
    <t>Налог на имущество</t>
  </si>
  <si>
    <t>Мой день рождения</t>
  </si>
  <si>
    <t xml:space="preserve">Расходы на 1 месяц </t>
  </si>
  <si>
    <t>по запросу</t>
  </si>
  <si>
    <t>Расчетная калькуляция стоимости платных услуг, предоставляемых МБОУ лицей №9 г. Сальска</t>
  </si>
  <si>
    <t>Занимательная математика</t>
  </si>
  <si>
    <t>Интенсивная подготовка к ЕГЭ по физике</t>
  </si>
  <si>
    <t>Подготовка к ОГЭ по английскому языку</t>
  </si>
  <si>
    <t>Обществознание: теория на практике в 9-х классах</t>
  </si>
  <si>
    <t>ИТОГО на 7мес.</t>
  </si>
  <si>
    <r>
      <t xml:space="preserve">2.1.Амортизация здания </t>
    </r>
    <r>
      <rPr>
        <sz val="11"/>
        <rFont val="Times New Roman"/>
        <family val="1"/>
      </rPr>
      <t>(0,00 в мес./всего чел.* чел в группе* 0,1 коэф.)</t>
    </r>
  </si>
  <si>
    <r>
      <t>2.3. Расходы по налогу на имущество</t>
    </r>
    <r>
      <rPr>
        <sz val="11"/>
        <rFont val="Times New Roman"/>
        <family val="1"/>
      </rPr>
      <t xml:space="preserve"> </t>
    </r>
  </si>
  <si>
    <t>Сложные вопросы  математики</t>
  </si>
  <si>
    <t>Теплоснабжение и водоснабжение</t>
  </si>
  <si>
    <t xml:space="preserve">Всего воспитанников в  МБОУ лицей №9 г. Сальска                                                                                                           </t>
  </si>
  <si>
    <t>7мес.</t>
  </si>
  <si>
    <t>Затраты по МБОУ лицей №9 г. Сальска                                                                                                                                                 на платную услугу "Сложные вопросы  математики"</t>
  </si>
  <si>
    <t>Затраты по МБОУ лицей №9 г. Сальска                                                                                                                                                 на платную услугу "Интенсивная подготовка к ЕГЭ по физике"</t>
  </si>
  <si>
    <t>Обществознание: теория на практике 10-11 кл.</t>
  </si>
  <si>
    <t>Элементы финансовой грамотности</t>
  </si>
  <si>
    <t>Математика и конструирование</t>
  </si>
  <si>
    <t>Математический лабиринт</t>
  </si>
  <si>
    <t>Занимательный английский</t>
  </si>
  <si>
    <t>Веселый каллиграф</t>
  </si>
  <si>
    <t>З/п  обслуж.персонала за 1ч       ( 12130 мрот/161ч)</t>
  </si>
  <si>
    <t>Ручка шариковая</t>
  </si>
  <si>
    <t>Чистящее средство "Санфон"</t>
  </si>
  <si>
    <t>Моющее средство для пола "Мистер Пропер" 500мл.</t>
  </si>
  <si>
    <t>Чистящее средство  для сантехники "Доместес" 750 мл.</t>
  </si>
  <si>
    <t>Пакеты для мусора 120 л. (рулон)</t>
  </si>
  <si>
    <t>Перчатки резиновые хоз. плотные (пара)</t>
  </si>
  <si>
    <t>Туалетная бумага</t>
  </si>
  <si>
    <t xml:space="preserve">кол-во </t>
  </si>
  <si>
    <t>Бумажные полотенца (упаковка)</t>
  </si>
  <si>
    <t>Мыло антибактериальное 750мл.</t>
  </si>
  <si>
    <r>
      <t>Затраты на теплоснабжение и водоснабжение</t>
    </r>
    <r>
      <rPr>
        <sz val="11"/>
        <rFont val="Times New Roman"/>
        <family val="1"/>
      </rPr>
      <t>(868 681,04/12мес/539чел)*10чел*0,1 =</t>
    </r>
  </si>
  <si>
    <r>
      <t xml:space="preserve">Затраты по электроэнергии </t>
    </r>
    <r>
      <rPr>
        <sz val="11"/>
        <rFont val="Times New Roman"/>
        <family val="1"/>
      </rPr>
      <t>(382 844,96 руб/12мес/539 чел)*10 чел)*0,1=</t>
    </r>
  </si>
  <si>
    <t>Затраты по МБОУ лицей №9 г. Сальска                                                                                                                                                 на платную услугу "Занимательная математика"</t>
  </si>
  <si>
    <t>Продолжительность занятий (40 минут- академический час)</t>
  </si>
  <si>
    <t>Цветная бумага (упак.)</t>
  </si>
  <si>
    <t>Ножницы</t>
  </si>
  <si>
    <t>Клей карандаш</t>
  </si>
  <si>
    <t>Цветные карандаши (12 цв./упак.)</t>
  </si>
  <si>
    <t>З/п  обслуж.персонала за 1ч       (12130 мрот/161ч)</t>
  </si>
  <si>
    <t>З/п педагога в 1академ.час  с учетом коэф.</t>
  </si>
  <si>
    <t>Затраты по МБОУ лицей №9 г. Сальска на платную услугу                                                                    "Обществознание: теория на практике в 9-х классах"</t>
  </si>
  <si>
    <t>Затраты по МБОУ лицей №9 г. Сальска                                                                                                                                                 на платную услугу "Элементы финансовой грамотности"</t>
  </si>
  <si>
    <t>Затраты по МБОУ лицей №9 г. Сальска                                                                                                                                                 на платную услугу "Математика и конструирование"</t>
  </si>
  <si>
    <t>Плакат "Английский алфавит"</t>
  </si>
  <si>
    <t>Затраты по МБОУ лицей №9 г. Сальска                                                                                                                                                 на платную услугу "Занимательный английский"</t>
  </si>
  <si>
    <r>
      <t xml:space="preserve">Затраты на теплоснабжение и водоснабжение </t>
    </r>
    <r>
      <rPr>
        <sz val="11"/>
        <rFont val="Times New Roman"/>
        <family val="1"/>
      </rPr>
      <t>(868 681,04/12мес/539чел)*10чел*0,1 =</t>
    </r>
  </si>
  <si>
    <t>Затраты на вывоз ТБО</t>
  </si>
  <si>
    <r>
      <t xml:space="preserve">Затраты на вывоз ТБО </t>
    </r>
    <r>
      <rPr>
        <sz val="11"/>
        <rFont val="Times New Roman"/>
        <family val="1"/>
      </rPr>
      <t>(48 495,43/12мес/539чел)*10*0,1=</t>
    </r>
  </si>
  <si>
    <r>
      <t>Затраты на вывоз ТБО</t>
    </r>
    <r>
      <rPr>
        <sz val="11"/>
        <rFont val="Times New Roman"/>
        <family val="1"/>
      </rPr>
      <t>(48 495,43/12мес/539чел)*10*0,1=</t>
    </r>
  </si>
  <si>
    <t>новая услуга</t>
  </si>
  <si>
    <t>1ч (40 мин.)</t>
  </si>
  <si>
    <t>1ч (40мин.)</t>
  </si>
  <si>
    <t>2ч (40 мин.)</t>
  </si>
  <si>
    <t>изменения</t>
  </si>
  <si>
    <t>действующая стоимость</t>
  </si>
  <si>
    <t>предложение СЦиТ</t>
  </si>
  <si>
    <t>действующая</t>
  </si>
  <si>
    <t>2ч (40мин.)</t>
  </si>
  <si>
    <t>Затраты по МБОУ лицей №9 г. Сальска на платную услугу                                                     "Обществознание: теория на практике   10-11 класс"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</si>
</sst>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[$-FC19]d\ mmmm\ yyyy\ &quot;г.&quot;"/>
    <numFmt numFmtId="190" formatCode="0.000%"/>
    <numFmt numFmtId="191" formatCode="0.0000%"/>
    <numFmt numFmtId="192" formatCode="0.00000%"/>
    <numFmt numFmtId="193" formatCode="#,##0.0_р_."/>
  </numFmts>
  <fonts count="45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88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8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188" fontId="3" fillId="0" borderId="10" xfId="0" applyNumberFormat="1" applyFont="1" applyFill="1" applyBorder="1" applyAlignment="1">
      <alignment horizontal="center"/>
    </xf>
    <xf numFmtId="188" fontId="3" fillId="0" borderId="10" xfId="0" applyNumberFormat="1" applyFont="1" applyFill="1" applyBorder="1" applyAlignment="1">
      <alignment horizontal="center" wrapText="1"/>
    </xf>
    <xf numFmtId="188" fontId="2" fillId="0" borderId="10" xfId="0" applyNumberFormat="1" applyFont="1" applyFill="1" applyBorder="1" applyAlignment="1">
      <alignment horizontal="center" wrapText="1"/>
    </xf>
    <xf numFmtId="188" fontId="2" fillId="0" borderId="10" xfId="0" applyNumberFormat="1" applyFont="1" applyFill="1" applyBorder="1" applyAlignment="1">
      <alignment horizontal="center"/>
    </xf>
    <xf numFmtId="188" fontId="2" fillId="0" borderId="10" xfId="0" applyNumberFormat="1" applyFont="1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left"/>
    </xf>
    <xf numFmtId="188" fontId="3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wrapText="1"/>
    </xf>
    <xf numFmtId="0" fontId="7" fillId="7" borderId="10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9" fillId="6" borderId="11" xfId="0" applyFont="1" applyFill="1" applyBorder="1" applyAlignment="1">
      <alignment horizontal="center" wrapText="1"/>
    </xf>
    <xf numFmtId="0" fontId="7" fillId="6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7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8" fontId="7" fillId="7" borderId="10" xfId="0" applyNumberFormat="1" applyFont="1" applyFill="1" applyBorder="1" applyAlignment="1">
      <alignment/>
    </xf>
    <xf numFmtId="188" fontId="7" fillId="0" borderId="10" xfId="0" applyNumberFormat="1" applyFont="1" applyFill="1" applyBorder="1" applyAlignment="1">
      <alignment/>
    </xf>
    <xf numFmtId="188" fontId="7" fillId="6" borderId="10" xfId="0" applyNumberFormat="1" applyFont="1" applyFill="1" applyBorder="1" applyAlignment="1">
      <alignment/>
    </xf>
    <xf numFmtId="188" fontId="7" fillId="0" borderId="10" xfId="0" applyNumberFormat="1" applyFont="1" applyBorder="1" applyAlignment="1">
      <alignment/>
    </xf>
    <xf numFmtId="1" fontId="7" fillId="7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/>
    </xf>
    <xf numFmtId="1" fontId="7" fillId="6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190" fontId="7" fillId="7" borderId="10" xfId="0" applyNumberFormat="1" applyFont="1" applyFill="1" applyBorder="1" applyAlignment="1">
      <alignment/>
    </xf>
    <xf numFmtId="190" fontId="7" fillId="0" borderId="10" xfId="0" applyNumberFormat="1" applyFont="1" applyFill="1" applyBorder="1" applyAlignment="1">
      <alignment/>
    </xf>
    <xf numFmtId="10" fontId="7" fillId="0" borderId="10" xfId="0" applyNumberFormat="1" applyFont="1" applyFill="1" applyBorder="1" applyAlignment="1">
      <alignment/>
    </xf>
    <xf numFmtId="190" fontId="7" fillId="6" borderId="10" xfId="0" applyNumberFormat="1" applyFont="1" applyFill="1" applyBorder="1" applyAlignment="1">
      <alignment/>
    </xf>
    <xf numFmtId="10" fontId="7" fillId="6" borderId="10" xfId="0" applyNumberFormat="1" applyFont="1" applyFill="1" applyBorder="1" applyAlignment="1">
      <alignment/>
    </xf>
    <xf numFmtId="192" fontId="7" fillId="7" borderId="10" xfId="0" applyNumberFormat="1" applyFont="1" applyFill="1" applyBorder="1" applyAlignment="1">
      <alignment/>
    </xf>
    <xf numFmtId="10" fontId="7" fillId="0" borderId="10" xfId="0" applyNumberFormat="1" applyFont="1" applyBorder="1" applyAlignment="1">
      <alignment/>
    </xf>
    <xf numFmtId="0" fontId="9" fillId="7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6" borderId="10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193" fontId="7" fillId="0" borderId="10" xfId="0" applyNumberFormat="1" applyFont="1" applyFill="1" applyBorder="1" applyAlignment="1">
      <alignment/>
    </xf>
    <xf numFmtId="192" fontId="7" fillId="0" borderId="10" xfId="0" applyNumberFormat="1" applyFont="1" applyFill="1" applyBorder="1" applyAlignment="1">
      <alignment/>
    </xf>
    <xf numFmtId="0" fontId="7" fillId="7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91" fontId="7" fillId="0" borderId="10" xfId="0" applyNumberFormat="1" applyFont="1" applyFill="1" applyBorder="1" applyAlignment="1">
      <alignment/>
    </xf>
    <xf numFmtId="0" fontId="7" fillId="7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6" borderId="10" xfId="0" applyFont="1" applyFill="1" applyBorder="1" applyAlignment="1">
      <alignment horizont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wrapText="1"/>
    </xf>
    <xf numFmtId="0" fontId="7" fillId="6" borderId="13" xfId="0" applyFont="1" applyFill="1" applyBorder="1" applyAlignment="1">
      <alignment horizontal="center" wrapText="1"/>
    </xf>
    <xf numFmtId="0" fontId="7" fillId="6" borderId="1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7" borderId="14" xfId="0" applyFont="1" applyFill="1" applyBorder="1" applyAlignment="1">
      <alignment horizontal="center" wrapText="1"/>
    </xf>
    <xf numFmtId="0" fontId="7" fillId="7" borderId="11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4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" fillId="0" borderId="1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6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S41" sqref="S41"/>
    </sheetView>
  </sheetViews>
  <sheetFormatPr defaultColWidth="9.140625" defaultRowHeight="12.75"/>
  <cols>
    <col min="1" max="1" width="11.8515625" style="2" customWidth="1"/>
    <col min="2" max="2" width="13.57421875" style="2" customWidth="1"/>
    <col min="3" max="3" width="8.7109375" style="2" customWidth="1"/>
    <col min="4" max="4" width="9.00390625" style="2" customWidth="1"/>
    <col min="5" max="5" width="8.57421875" style="2" customWidth="1"/>
    <col min="6" max="6" width="7.57421875" style="2" customWidth="1"/>
    <col min="7" max="7" width="8.7109375" style="2" customWidth="1"/>
    <col min="8" max="9" width="9.00390625" style="2" customWidth="1"/>
    <col min="10" max="10" width="8.28125" style="2" customWidth="1"/>
    <col min="11" max="11" width="8.421875" style="2" customWidth="1"/>
    <col min="12" max="12" width="10.140625" style="2" customWidth="1"/>
    <col min="13" max="13" width="8.57421875" style="2" customWidth="1"/>
    <col min="14" max="14" width="10.00390625" style="2" customWidth="1"/>
    <col min="15" max="15" width="13.57421875" style="2" customWidth="1"/>
    <col min="16" max="16" width="10.8515625" style="2" customWidth="1"/>
    <col min="17" max="17" width="8.57421875" style="2" customWidth="1"/>
    <col min="18" max="18" width="8.8515625" style="2" customWidth="1"/>
    <col min="19" max="19" width="8.7109375" style="2" customWidth="1"/>
    <col min="20" max="21" width="9.00390625" style="2" customWidth="1"/>
    <col min="22" max="22" width="11.140625" style="2" customWidth="1"/>
    <col min="23" max="23" width="13.421875" style="2" hidden="1" customWidth="1"/>
    <col min="24" max="24" width="11.140625" style="2" hidden="1" customWidth="1"/>
    <col min="25" max="25" width="10.57421875" style="2" customWidth="1"/>
    <col min="26" max="26" width="11.140625" style="2" customWidth="1"/>
    <col min="27" max="27" width="12.28125" style="2" customWidth="1"/>
    <col min="28" max="28" width="11.140625" style="2" customWidth="1"/>
    <col min="29" max="29" width="13.57421875" style="2" customWidth="1"/>
    <col min="30" max="30" width="13.7109375" style="2" customWidth="1"/>
    <col min="31" max="31" width="14.28125" style="2" customWidth="1"/>
    <col min="32" max="32" width="11.140625" style="2" customWidth="1"/>
    <col min="33" max="33" width="13.421875" style="2" hidden="1" customWidth="1"/>
    <col min="34" max="34" width="11.140625" style="2" hidden="1" customWidth="1"/>
    <col min="35" max="35" width="13.28125" style="2" customWidth="1"/>
    <col min="36" max="36" width="11.140625" style="2" customWidth="1"/>
    <col min="37" max="37" width="14.28125" style="2" customWidth="1"/>
    <col min="38" max="38" width="11.140625" style="2" customWidth="1"/>
  </cols>
  <sheetData>
    <row r="1" spans="1:38" ht="12.75">
      <c r="A1" s="28"/>
      <c r="B1" s="29" t="s">
        <v>50</v>
      </c>
      <c r="C1" s="29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</row>
    <row r="2" spans="1:38" ht="12.75">
      <c r="A2" s="28"/>
      <c r="B2" s="28"/>
      <c r="C2" s="28"/>
      <c r="D2" s="81" t="s">
        <v>104</v>
      </c>
      <c r="E2" s="81"/>
      <c r="F2" s="30"/>
      <c r="G2" s="81" t="s">
        <v>104</v>
      </c>
      <c r="H2" s="81"/>
      <c r="I2" s="30"/>
      <c r="J2" s="81" t="s">
        <v>104</v>
      </c>
      <c r="K2" s="81"/>
      <c r="L2" s="30"/>
      <c r="M2" s="81" t="s">
        <v>104</v>
      </c>
      <c r="N2" s="81"/>
      <c r="O2" s="81"/>
      <c r="P2" s="81"/>
      <c r="Q2" s="30"/>
      <c r="R2" s="81" t="s">
        <v>104</v>
      </c>
      <c r="S2" s="81"/>
      <c r="T2" s="30"/>
      <c r="U2" s="81" t="s">
        <v>104</v>
      </c>
      <c r="V2" s="81"/>
      <c r="W2" s="28"/>
      <c r="X2" s="28"/>
      <c r="Y2" s="81" t="s">
        <v>100</v>
      </c>
      <c r="Z2" s="81"/>
      <c r="AA2" s="81" t="s">
        <v>100</v>
      </c>
      <c r="AB2" s="81"/>
      <c r="AC2" s="81"/>
      <c r="AD2" s="81"/>
      <c r="AE2" s="81" t="s">
        <v>100</v>
      </c>
      <c r="AF2" s="81"/>
      <c r="AG2" s="81" t="s">
        <v>100</v>
      </c>
      <c r="AH2" s="81"/>
      <c r="AI2" s="81" t="s">
        <v>100</v>
      </c>
      <c r="AJ2" s="81"/>
      <c r="AK2" s="81" t="s">
        <v>100</v>
      </c>
      <c r="AL2" s="81"/>
    </row>
    <row r="3" spans="1:38" s="25" customFormat="1" ht="30.75" customHeight="1">
      <c r="A3" s="100" t="s">
        <v>43</v>
      </c>
      <c r="B3" s="100"/>
      <c r="C3" s="78" t="s">
        <v>58</v>
      </c>
      <c r="D3" s="79"/>
      <c r="E3" s="80"/>
      <c r="F3" s="83" t="s">
        <v>51</v>
      </c>
      <c r="G3" s="84"/>
      <c r="H3" s="85"/>
      <c r="I3" s="86" t="s">
        <v>52</v>
      </c>
      <c r="J3" s="87"/>
      <c r="K3" s="88"/>
      <c r="L3" s="89" t="s">
        <v>53</v>
      </c>
      <c r="M3" s="90"/>
      <c r="N3" s="91"/>
      <c r="O3" s="100" t="s">
        <v>43</v>
      </c>
      <c r="P3" s="100"/>
      <c r="Q3" s="78" t="s">
        <v>64</v>
      </c>
      <c r="R3" s="79"/>
      <c r="S3" s="80"/>
      <c r="T3" s="31"/>
      <c r="U3" s="89" t="s">
        <v>54</v>
      </c>
      <c r="V3" s="91"/>
      <c r="W3" s="98" t="s">
        <v>47</v>
      </c>
      <c r="X3" s="99"/>
      <c r="Y3" s="103" t="s">
        <v>65</v>
      </c>
      <c r="Z3" s="104"/>
      <c r="AA3" s="89" t="s">
        <v>66</v>
      </c>
      <c r="AB3" s="91"/>
      <c r="AC3" s="100" t="s">
        <v>43</v>
      </c>
      <c r="AD3" s="100"/>
      <c r="AE3" s="103" t="s">
        <v>67</v>
      </c>
      <c r="AF3" s="104"/>
      <c r="AG3" s="105" t="s">
        <v>47</v>
      </c>
      <c r="AH3" s="106"/>
      <c r="AI3" s="89" t="s">
        <v>68</v>
      </c>
      <c r="AJ3" s="91"/>
      <c r="AK3" s="103" t="s">
        <v>69</v>
      </c>
      <c r="AL3" s="104"/>
    </row>
    <row r="4" spans="1:38" ht="36" customHeight="1">
      <c r="A4" s="92"/>
      <c r="B4" s="94"/>
      <c r="C4" s="32" t="s">
        <v>107</v>
      </c>
      <c r="D4" s="33" t="s">
        <v>14</v>
      </c>
      <c r="E4" s="33" t="s">
        <v>106</v>
      </c>
      <c r="F4" s="34" t="s">
        <v>105</v>
      </c>
      <c r="G4" s="35" t="s">
        <v>14</v>
      </c>
      <c r="H4" s="35" t="s">
        <v>106</v>
      </c>
      <c r="I4" s="36" t="s">
        <v>105</v>
      </c>
      <c r="J4" s="37" t="s">
        <v>14</v>
      </c>
      <c r="K4" s="37" t="s">
        <v>106</v>
      </c>
      <c r="L4" s="34" t="s">
        <v>105</v>
      </c>
      <c r="M4" s="35" t="s">
        <v>14</v>
      </c>
      <c r="N4" s="35" t="s">
        <v>106</v>
      </c>
      <c r="O4" s="92"/>
      <c r="P4" s="94"/>
      <c r="Q4" s="32" t="s">
        <v>105</v>
      </c>
      <c r="R4" s="33" t="s">
        <v>14</v>
      </c>
      <c r="S4" s="33" t="s">
        <v>106</v>
      </c>
      <c r="T4" s="34" t="s">
        <v>105</v>
      </c>
      <c r="U4" s="35" t="s">
        <v>14</v>
      </c>
      <c r="V4" s="35" t="s">
        <v>106</v>
      </c>
      <c r="W4" s="38" t="s">
        <v>14</v>
      </c>
      <c r="X4" s="38"/>
      <c r="Y4" s="33" t="s">
        <v>14</v>
      </c>
      <c r="Z4" s="33" t="s">
        <v>106</v>
      </c>
      <c r="AA4" s="35" t="s">
        <v>14</v>
      </c>
      <c r="AB4" s="35" t="s">
        <v>106</v>
      </c>
      <c r="AC4" s="92"/>
      <c r="AD4" s="94"/>
      <c r="AE4" s="33" t="s">
        <v>14</v>
      </c>
      <c r="AF4" s="33" t="s">
        <v>106</v>
      </c>
      <c r="AG4" s="38" t="s">
        <v>14</v>
      </c>
      <c r="AH4" s="38"/>
      <c r="AI4" s="35" t="s">
        <v>14</v>
      </c>
      <c r="AJ4" s="35" t="s">
        <v>106</v>
      </c>
      <c r="AK4" s="33" t="s">
        <v>14</v>
      </c>
      <c r="AL4" s="33" t="s">
        <v>106</v>
      </c>
    </row>
    <row r="5" spans="1:38" ht="12.75">
      <c r="A5" s="96" t="s">
        <v>0</v>
      </c>
      <c r="B5" s="97"/>
      <c r="C5" s="39">
        <v>4</v>
      </c>
      <c r="D5" s="40">
        <v>4</v>
      </c>
      <c r="E5" s="40">
        <v>4</v>
      </c>
      <c r="F5" s="41">
        <v>4</v>
      </c>
      <c r="G5" s="42">
        <v>4</v>
      </c>
      <c r="H5" s="42">
        <v>4</v>
      </c>
      <c r="I5" s="43">
        <v>4</v>
      </c>
      <c r="J5" s="44">
        <v>4</v>
      </c>
      <c r="K5" s="44">
        <v>4</v>
      </c>
      <c r="L5" s="41">
        <v>4</v>
      </c>
      <c r="M5" s="42">
        <v>4</v>
      </c>
      <c r="N5" s="42">
        <v>4</v>
      </c>
      <c r="O5" s="96" t="s">
        <v>0</v>
      </c>
      <c r="P5" s="97"/>
      <c r="Q5" s="39">
        <v>4</v>
      </c>
      <c r="R5" s="40">
        <v>4</v>
      </c>
      <c r="S5" s="40">
        <v>4</v>
      </c>
      <c r="T5" s="41">
        <v>4</v>
      </c>
      <c r="U5" s="42">
        <v>4</v>
      </c>
      <c r="V5" s="42">
        <v>4</v>
      </c>
      <c r="W5" s="45">
        <v>1</v>
      </c>
      <c r="X5" s="45"/>
      <c r="Y5" s="40">
        <v>4</v>
      </c>
      <c r="Z5" s="40">
        <v>4</v>
      </c>
      <c r="AA5" s="42">
        <v>4</v>
      </c>
      <c r="AB5" s="42">
        <v>4</v>
      </c>
      <c r="AC5" s="96" t="s">
        <v>0</v>
      </c>
      <c r="AD5" s="97"/>
      <c r="AE5" s="40">
        <v>4</v>
      </c>
      <c r="AF5" s="40">
        <v>4</v>
      </c>
      <c r="AG5" s="45">
        <v>1</v>
      </c>
      <c r="AH5" s="45"/>
      <c r="AI5" s="42">
        <v>4</v>
      </c>
      <c r="AJ5" s="42">
        <v>4</v>
      </c>
      <c r="AK5" s="40">
        <v>4</v>
      </c>
      <c r="AL5" s="40">
        <v>4</v>
      </c>
    </row>
    <row r="6" spans="1:38" ht="12.75">
      <c r="A6" s="96" t="s">
        <v>1</v>
      </c>
      <c r="B6" s="97"/>
      <c r="C6" s="39">
        <v>1</v>
      </c>
      <c r="D6" s="40">
        <v>1</v>
      </c>
      <c r="E6" s="40">
        <v>1</v>
      </c>
      <c r="F6" s="41">
        <v>1</v>
      </c>
      <c r="G6" s="42">
        <v>1</v>
      </c>
      <c r="H6" s="42">
        <v>1</v>
      </c>
      <c r="I6" s="43">
        <v>1</v>
      </c>
      <c r="J6" s="44">
        <v>1</v>
      </c>
      <c r="K6" s="44">
        <v>1</v>
      </c>
      <c r="L6" s="41">
        <v>1</v>
      </c>
      <c r="M6" s="42">
        <v>1</v>
      </c>
      <c r="N6" s="42">
        <v>1</v>
      </c>
      <c r="O6" s="96" t="s">
        <v>1</v>
      </c>
      <c r="P6" s="97"/>
      <c r="Q6" s="39">
        <v>1</v>
      </c>
      <c r="R6" s="40">
        <v>1</v>
      </c>
      <c r="S6" s="40">
        <v>1</v>
      </c>
      <c r="T6" s="41">
        <v>1</v>
      </c>
      <c r="U6" s="42">
        <v>1</v>
      </c>
      <c r="V6" s="42">
        <v>1</v>
      </c>
      <c r="W6" s="45">
        <v>1</v>
      </c>
      <c r="X6" s="45"/>
      <c r="Y6" s="40">
        <v>1</v>
      </c>
      <c r="Z6" s="40">
        <v>1</v>
      </c>
      <c r="AA6" s="42">
        <v>1</v>
      </c>
      <c r="AB6" s="42">
        <v>1</v>
      </c>
      <c r="AC6" s="96" t="s">
        <v>1</v>
      </c>
      <c r="AD6" s="97"/>
      <c r="AE6" s="40">
        <v>1</v>
      </c>
      <c r="AF6" s="40">
        <v>1</v>
      </c>
      <c r="AG6" s="45">
        <v>1</v>
      </c>
      <c r="AH6" s="45"/>
      <c r="AI6" s="42">
        <v>1</v>
      </c>
      <c r="AJ6" s="42">
        <v>1</v>
      </c>
      <c r="AK6" s="40">
        <v>1</v>
      </c>
      <c r="AL6" s="40">
        <v>1</v>
      </c>
    </row>
    <row r="7" spans="1:38" ht="29.25" customHeight="1">
      <c r="A7" s="101" t="s">
        <v>34</v>
      </c>
      <c r="B7" s="102"/>
      <c r="C7" s="66" t="s">
        <v>101</v>
      </c>
      <c r="D7" s="75" t="s">
        <v>103</v>
      </c>
      <c r="E7" s="75" t="s">
        <v>103</v>
      </c>
      <c r="F7" s="67" t="s">
        <v>101</v>
      </c>
      <c r="G7" s="76" t="s">
        <v>101</v>
      </c>
      <c r="H7" s="76" t="s">
        <v>101</v>
      </c>
      <c r="I7" s="68" t="s">
        <v>101</v>
      </c>
      <c r="J7" s="77" t="s">
        <v>101</v>
      </c>
      <c r="K7" s="77" t="s">
        <v>101</v>
      </c>
      <c r="L7" s="67" t="s">
        <v>101</v>
      </c>
      <c r="M7" s="76" t="s">
        <v>102</v>
      </c>
      <c r="N7" s="76" t="s">
        <v>101</v>
      </c>
      <c r="O7" s="101" t="s">
        <v>34</v>
      </c>
      <c r="P7" s="102"/>
      <c r="Q7" s="39" t="s">
        <v>101</v>
      </c>
      <c r="R7" s="40" t="s">
        <v>103</v>
      </c>
      <c r="S7" s="40" t="s">
        <v>103</v>
      </c>
      <c r="T7" s="41" t="s">
        <v>101</v>
      </c>
      <c r="U7" s="42" t="s">
        <v>102</v>
      </c>
      <c r="V7" s="42" t="s">
        <v>102</v>
      </c>
      <c r="W7" s="45" t="s">
        <v>33</v>
      </c>
      <c r="X7" s="45"/>
      <c r="Y7" s="40" t="s">
        <v>103</v>
      </c>
      <c r="Z7" s="40" t="s">
        <v>108</v>
      </c>
      <c r="AA7" s="42" t="s">
        <v>102</v>
      </c>
      <c r="AB7" s="42" t="s">
        <v>102</v>
      </c>
      <c r="AC7" s="101" t="s">
        <v>34</v>
      </c>
      <c r="AD7" s="102"/>
      <c r="AE7" s="40" t="s">
        <v>102</v>
      </c>
      <c r="AF7" s="40" t="s">
        <v>102</v>
      </c>
      <c r="AG7" s="45" t="s">
        <v>33</v>
      </c>
      <c r="AH7" s="45"/>
      <c r="AI7" s="42" t="s">
        <v>102</v>
      </c>
      <c r="AJ7" s="42" t="s">
        <v>102</v>
      </c>
      <c r="AK7" s="40" t="s">
        <v>102</v>
      </c>
      <c r="AL7" s="40" t="s">
        <v>102</v>
      </c>
    </row>
    <row r="8" spans="1:38" ht="12.75">
      <c r="A8" s="96" t="s">
        <v>2</v>
      </c>
      <c r="B8" s="97"/>
      <c r="C8" s="39">
        <v>10</v>
      </c>
      <c r="D8" s="40">
        <v>10</v>
      </c>
      <c r="E8" s="40">
        <v>10</v>
      </c>
      <c r="F8" s="41">
        <v>10</v>
      </c>
      <c r="G8" s="42">
        <v>10</v>
      </c>
      <c r="H8" s="42">
        <v>10</v>
      </c>
      <c r="I8" s="43">
        <v>10</v>
      </c>
      <c r="J8" s="44">
        <v>10</v>
      </c>
      <c r="K8" s="44">
        <v>10</v>
      </c>
      <c r="L8" s="41">
        <v>10</v>
      </c>
      <c r="M8" s="42">
        <v>10</v>
      </c>
      <c r="N8" s="42">
        <v>10</v>
      </c>
      <c r="O8" s="96" t="s">
        <v>2</v>
      </c>
      <c r="P8" s="97"/>
      <c r="Q8" s="39">
        <v>10</v>
      </c>
      <c r="R8" s="40">
        <v>10</v>
      </c>
      <c r="S8" s="40">
        <v>10</v>
      </c>
      <c r="T8" s="41">
        <v>10</v>
      </c>
      <c r="U8" s="42">
        <v>10</v>
      </c>
      <c r="V8" s="42">
        <v>10</v>
      </c>
      <c r="W8" s="45">
        <v>1</v>
      </c>
      <c r="X8" s="45"/>
      <c r="Y8" s="40">
        <v>10</v>
      </c>
      <c r="Z8" s="40">
        <v>10</v>
      </c>
      <c r="AA8" s="42">
        <v>10</v>
      </c>
      <c r="AB8" s="42">
        <v>10</v>
      </c>
      <c r="AC8" s="96" t="s">
        <v>2</v>
      </c>
      <c r="AD8" s="97"/>
      <c r="AE8" s="40">
        <v>10</v>
      </c>
      <c r="AF8" s="40">
        <v>10</v>
      </c>
      <c r="AG8" s="45">
        <v>1</v>
      </c>
      <c r="AH8" s="45"/>
      <c r="AI8" s="42">
        <v>10</v>
      </c>
      <c r="AJ8" s="42">
        <v>10</v>
      </c>
      <c r="AK8" s="40">
        <v>10</v>
      </c>
      <c r="AL8" s="40">
        <v>10</v>
      </c>
    </row>
    <row r="9" spans="1:38" ht="12.75">
      <c r="A9" s="96" t="s">
        <v>3</v>
      </c>
      <c r="B9" s="97"/>
      <c r="C9" s="39" t="s">
        <v>61</v>
      </c>
      <c r="D9" s="40" t="s">
        <v>61</v>
      </c>
      <c r="E9" s="40" t="s">
        <v>61</v>
      </c>
      <c r="F9" s="41" t="s">
        <v>61</v>
      </c>
      <c r="G9" s="42" t="s">
        <v>61</v>
      </c>
      <c r="H9" s="42" t="s">
        <v>61</v>
      </c>
      <c r="I9" s="43" t="s">
        <v>61</v>
      </c>
      <c r="J9" s="44" t="s">
        <v>61</v>
      </c>
      <c r="K9" s="44" t="s">
        <v>61</v>
      </c>
      <c r="L9" s="41" t="s">
        <v>61</v>
      </c>
      <c r="M9" s="42" t="s">
        <v>61</v>
      </c>
      <c r="N9" s="42" t="s">
        <v>61</v>
      </c>
      <c r="O9" s="96" t="s">
        <v>3</v>
      </c>
      <c r="P9" s="97"/>
      <c r="Q9" s="39" t="s">
        <v>61</v>
      </c>
      <c r="R9" s="40" t="s">
        <v>61</v>
      </c>
      <c r="S9" s="40" t="s">
        <v>61</v>
      </c>
      <c r="T9" s="41" t="s">
        <v>61</v>
      </c>
      <c r="U9" s="42" t="s">
        <v>61</v>
      </c>
      <c r="V9" s="42" t="s">
        <v>61</v>
      </c>
      <c r="W9" s="45" t="s">
        <v>49</v>
      </c>
      <c r="X9" s="45"/>
      <c r="Y9" s="40" t="s">
        <v>61</v>
      </c>
      <c r="Z9" s="40" t="s">
        <v>61</v>
      </c>
      <c r="AA9" s="42" t="s">
        <v>61</v>
      </c>
      <c r="AB9" s="42" t="s">
        <v>61</v>
      </c>
      <c r="AC9" s="96" t="s">
        <v>3</v>
      </c>
      <c r="AD9" s="97"/>
      <c r="AE9" s="40" t="s">
        <v>61</v>
      </c>
      <c r="AF9" s="40" t="s">
        <v>61</v>
      </c>
      <c r="AG9" s="45" t="s">
        <v>49</v>
      </c>
      <c r="AH9" s="45"/>
      <c r="AI9" s="42" t="s">
        <v>61</v>
      </c>
      <c r="AJ9" s="42" t="s">
        <v>61</v>
      </c>
      <c r="AK9" s="40" t="s">
        <v>61</v>
      </c>
      <c r="AL9" s="40" t="s">
        <v>61</v>
      </c>
    </row>
    <row r="10" spans="1:41" ht="12.75">
      <c r="A10" s="92" t="s">
        <v>4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 t="s">
        <v>4</v>
      </c>
      <c r="P10" s="93"/>
      <c r="Q10" s="93"/>
      <c r="R10" s="93"/>
      <c r="S10" s="93"/>
      <c r="T10" s="93"/>
      <c r="U10" s="93"/>
      <c r="V10" s="93"/>
      <c r="W10" s="93"/>
      <c r="X10" s="94"/>
      <c r="Y10" s="72"/>
      <c r="Z10" s="72"/>
      <c r="AA10" s="73"/>
      <c r="AB10" s="73"/>
      <c r="AC10" s="93" t="s">
        <v>4</v>
      </c>
      <c r="AD10" s="93"/>
      <c r="AE10" s="93"/>
      <c r="AF10" s="93"/>
      <c r="AG10" s="93"/>
      <c r="AH10" s="94"/>
      <c r="AI10" s="46"/>
      <c r="AJ10" s="46"/>
      <c r="AK10" s="72"/>
      <c r="AL10" s="72"/>
      <c r="AM10" s="1"/>
      <c r="AN10" s="1"/>
      <c r="AO10" s="1"/>
    </row>
    <row r="11" spans="1:38" ht="12.75">
      <c r="A11" s="82" t="s">
        <v>15</v>
      </c>
      <c r="B11" s="82"/>
      <c r="C11" s="39">
        <f>C13+C14+C15</f>
        <v>1827.42</v>
      </c>
      <c r="D11" s="47">
        <f>' затраты вопросы матем'!D17</f>
        <v>3503.023105590062</v>
      </c>
      <c r="E11" s="47">
        <v>3495.18</v>
      </c>
      <c r="F11" s="41">
        <f>F13+F14+F15</f>
        <v>1827.42</v>
      </c>
      <c r="G11" s="48">
        <f>' затраты заним. матем '!D17</f>
        <v>1917.2631055900622</v>
      </c>
      <c r="H11" s="48">
        <v>1909.42</v>
      </c>
      <c r="I11" s="43">
        <f>I13+I14+I15</f>
        <v>1827.42</v>
      </c>
      <c r="J11" s="49">
        <f>' затраты интен. подг.егэ по физ'!D17</f>
        <v>1917.2631055900622</v>
      </c>
      <c r="K11" s="49">
        <v>1909.42</v>
      </c>
      <c r="L11" s="41">
        <f>L13+L14+L15</f>
        <v>1827.42</v>
      </c>
      <c r="M11" s="48" t="e">
        <f>#REF!</f>
        <v>#REF!</v>
      </c>
      <c r="N11" s="48">
        <v>1909.42</v>
      </c>
      <c r="O11" s="82" t="s">
        <v>15</v>
      </c>
      <c r="P11" s="82"/>
      <c r="Q11" s="39">
        <f>Q13+Q14+Q15</f>
        <v>1827.42</v>
      </c>
      <c r="R11" s="47">
        <f>' затраты обществознание 10-11 к'!D17</f>
        <v>3503.023105590062</v>
      </c>
      <c r="S11" s="47">
        <v>3495.18</v>
      </c>
      <c r="T11" s="41">
        <f>T13+T14+T15</f>
        <v>1827.42</v>
      </c>
      <c r="U11" s="48">
        <f>' затраты обществознание 9 кл.'!D17</f>
        <v>1917.2631055900622</v>
      </c>
      <c r="V11" s="48">
        <v>1909.42</v>
      </c>
      <c r="W11" s="50" t="e">
        <f>#REF!</f>
        <v>#REF!</v>
      </c>
      <c r="X11" s="50"/>
      <c r="Y11" s="47">
        <f>' затраты элементы фин. грамот'!D17</f>
        <v>3503.023105590062</v>
      </c>
      <c r="Z11" s="47">
        <v>3495.18</v>
      </c>
      <c r="AA11" s="48">
        <f>' затраты матем. и конструирован'!D17</f>
        <v>1917.2631055900622</v>
      </c>
      <c r="AB11" s="48">
        <v>1909.42</v>
      </c>
      <c r="AC11" s="82" t="s">
        <v>15</v>
      </c>
      <c r="AD11" s="82"/>
      <c r="AE11" s="47" t="e">
        <f>#REF!</f>
        <v>#REF!</v>
      </c>
      <c r="AF11" s="47">
        <v>1909.42</v>
      </c>
      <c r="AG11" s="50" t="e">
        <f>#REF!</f>
        <v>#REF!</v>
      </c>
      <c r="AH11" s="50"/>
      <c r="AI11" s="48">
        <f>' затраты заним английск.'!D17</f>
        <v>1917.2631055900622</v>
      </c>
      <c r="AJ11" s="48">
        <v>1909.42</v>
      </c>
      <c r="AK11" s="47" t="e">
        <f>#REF!</f>
        <v>#REF!</v>
      </c>
      <c r="AL11" s="47">
        <v>1909.42</v>
      </c>
    </row>
    <row r="12" spans="1:38" ht="12.75">
      <c r="A12" s="82" t="s">
        <v>5</v>
      </c>
      <c r="B12" s="82"/>
      <c r="C12" s="39">
        <v>2</v>
      </c>
      <c r="D12" s="51">
        <v>2</v>
      </c>
      <c r="E12" s="51">
        <v>2</v>
      </c>
      <c r="F12" s="41">
        <v>2</v>
      </c>
      <c r="G12" s="52">
        <v>2</v>
      </c>
      <c r="H12" s="53">
        <v>2</v>
      </c>
      <c r="I12" s="43">
        <v>2</v>
      </c>
      <c r="J12" s="54">
        <v>2</v>
      </c>
      <c r="K12" s="54">
        <v>2</v>
      </c>
      <c r="L12" s="41">
        <v>2</v>
      </c>
      <c r="M12" s="52">
        <v>2</v>
      </c>
      <c r="N12" s="52">
        <v>2</v>
      </c>
      <c r="O12" s="82" t="s">
        <v>5</v>
      </c>
      <c r="P12" s="82"/>
      <c r="Q12" s="39">
        <v>2</v>
      </c>
      <c r="R12" s="51">
        <v>2</v>
      </c>
      <c r="S12" s="51">
        <v>2</v>
      </c>
      <c r="T12" s="41">
        <v>2</v>
      </c>
      <c r="U12" s="52">
        <v>2</v>
      </c>
      <c r="V12" s="52">
        <v>2</v>
      </c>
      <c r="W12" s="55">
        <v>2</v>
      </c>
      <c r="X12" s="55"/>
      <c r="Y12" s="51">
        <v>2</v>
      </c>
      <c r="Z12" s="51"/>
      <c r="AA12" s="52">
        <v>2</v>
      </c>
      <c r="AB12" s="52">
        <v>2</v>
      </c>
      <c r="AC12" s="82" t="s">
        <v>5</v>
      </c>
      <c r="AD12" s="82"/>
      <c r="AE12" s="51">
        <v>2</v>
      </c>
      <c r="AF12" s="51"/>
      <c r="AG12" s="55">
        <v>2</v>
      </c>
      <c r="AH12" s="55"/>
      <c r="AI12" s="52">
        <v>2</v>
      </c>
      <c r="AJ12" s="52"/>
      <c r="AK12" s="51">
        <v>2</v>
      </c>
      <c r="AL12" s="51"/>
    </row>
    <row r="13" spans="1:38" ht="12.75">
      <c r="A13" s="82" t="s">
        <v>16</v>
      </c>
      <c r="B13" s="82"/>
      <c r="C13" s="39">
        <v>1381.04</v>
      </c>
      <c r="D13" s="47">
        <f>' затраты вопросы матем'!D14</f>
        <v>2883.2</v>
      </c>
      <c r="E13" s="47">
        <v>2883.2</v>
      </c>
      <c r="F13" s="41">
        <v>1381.04</v>
      </c>
      <c r="G13" s="48">
        <f>' затраты заним. матем '!D14</f>
        <v>1441.6</v>
      </c>
      <c r="H13" s="48">
        <v>1441.6</v>
      </c>
      <c r="I13" s="43">
        <v>1381.04</v>
      </c>
      <c r="J13" s="49">
        <f>' затраты интен. подг.егэ по физ'!D14</f>
        <v>1441.6</v>
      </c>
      <c r="K13" s="49">
        <v>1441.6</v>
      </c>
      <c r="L13" s="41">
        <v>1381.04</v>
      </c>
      <c r="M13" s="48" t="e">
        <f>#REF!</f>
        <v>#REF!</v>
      </c>
      <c r="N13" s="48">
        <v>1441.6</v>
      </c>
      <c r="O13" s="82" t="s">
        <v>16</v>
      </c>
      <c r="P13" s="82"/>
      <c r="Q13" s="39">
        <v>1381.04</v>
      </c>
      <c r="R13" s="47">
        <f>' затраты обществознание 10-11 к'!D14</f>
        <v>2883.2</v>
      </c>
      <c r="S13" s="47">
        <v>2883.2</v>
      </c>
      <c r="T13" s="41">
        <v>1381.04</v>
      </c>
      <c r="U13" s="48">
        <f>' затраты обществознание 9 кл.'!D14</f>
        <v>1441.6</v>
      </c>
      <c r="V13" s="48">
        <v>1441.6</v>
      </c>
      <c r="W13" s="50" t="e">
        <f>#REF!</f>
        <v>#REF!</v>
      </c>
      <c r="X13" s="50"/>
      <c r="Y13" s="47">
        <f>' затраты элементы фин. грамот'!D14</f>
        <v>2883.2</v>
      </c>
      <c r="Z13" s="47">
        <v>2883.2</v>
      </c>
      <c r="AA13" s="48">
        <f>' затраты матем. и конструирован'!D14</f>
        <v>1441.6</v>
      </c>
      <c r="AB13" s="48">
        <v>1441.6</v>
      </c>
      <c r="AC13" s="82" t="s">
        <v>16</v>
      </c>
      <c r="AD13" s="82"/>
      <c r="AE13" s="47" t="e">
        <f>#REF!</f>
        <v>#REF!</v>
      </c>
      <c r="AF13" s="47">
        <v>1441.6</v>
      </c>
      <c r="AG13" s="50" t="e">
        <f>#REF!</f>
        <v>#REF!</v>
      </c>
      <c r="AH13" s="50"/>
      <c r="AI13" s="48">
        <f>' затраты заним английск.'!D14</f>
        <v>1441.6</v>
      </c>
      <c r="AJ13" s="48">
        <v>1441.6</v>
      </c>
      <c r="AK13" s="47" t="e">
        <f>#REF!</f>
        <v>#REF!</v>
      </c>
      <c r="AL13" s="47">
        <v>1441.6</v>
      </c>
    </row>
    <row r="14" spans="1:38" ht="12.75">
      <c r="A14" s="82" t="s">
        <v>17</v>
      </c>
      <c r="B14" s="82"/>
      <c r="C14" s="39">
        <v>280.25</v>
      </c>
      <c r="D14" s="47">
        <f>' затраты вопросы матем'!D15</f>
        <v>301.3664596273292</v>
      </c>
      <c r="E14" s="47">
        <v>294.24</v>
      </c>
      <c r="F14" s="41">
        <v>280.25</v>
      </c>
      <c r="G14" s="48">
        <f>' затраты заним. матем '!D15</f>
        <v>301.3664596273292</v>
      </c>
      <c r="H14" s="48">
        <v>294.24</v>
      </c>
      <c r="I14" s="43">
        <v>280.25</v>
      </c>
      <c r="J14" s="49">
        <f>' затраты интен. подг.егэ по физ'!D15</f>
        <v>301.3664596273292</v>
      </c>
      <c r="K14" s="49">
        <v>294.24</v>
      </c>
      <c r="L14" s="41">
        <v>280.25</v>
      </c>
      <c r="M14" s="48" t="e">
        <f>#REF!</f>
        <v>#REF!</v>
      </c>
      <c r="N14" s="48">
        <v>294.24</v>
      </c>
      <c r="O14" s="82" t="s">
        <v>17</v>
      </c>
      <c r="P14" s="82"/>
      <c r="Q14" s="39">
        <v>280.25</v>
      </c>
      <c r="R14" s="47">
        <f>' затраты обществознание 10-11 к'!D15</f>
        <v>301.3664596273292</v>
      </c>
      <c r="S14" s="47">
        <v>294.24</v>
      </c>
      <c r="T14" s="41">
        <v>280.25</v>
      </c>
      <c r="U14" s="48">
        <f>' затраты обществознание 9 кл.'!D15</f>
        <v>301.3664596273292</v>
      </c>
      <c r="V14" s="48">
        <v>294.24</v>
      </c>
      <c r="W14" s="50" t="e">
        <f>#REF!</f>
        <v>#REF!</v>
      </c>
      <c r="X14" s="50"/>
      <c r="Y14" s="47">
        <f>' затраты элементы фин. грамот'!D15</f>
        <v>301.3664596273292</v>
      </c>
      <c r="Z14" s="47">
        <v>294.24</v>
      </c>
      <c r="AA14" s="48">
        <f>' затраты матем. и конструирован'!D15</f>
        <v>301.3664596273292</v>
      </c>
      <c r="AB14" s="48">
        <v>294.24</v>
      </c>
      <c r="AC14" s="82" t="s">
        <v>17</v>
      </c>
      <c r="AD14" s="82"/>
      <c r="AE14" s="47" t="e">
        <f>#REF!</f>
        <v>#REF!</v>
      </c>
      <c r="AF14" s="47">
        <v>294.24</v>
      </c>
      <c r="AG14" s="50" t="e">
        <f>#REF!</f>
        <v>#REF!</v>
      </c>
      <c r="AH14" s="50"/>
      <c r="AI14" s="48">
        <f>' затраты заним английск.'!D15</f>
        <v>301.3664596273292</v>
      </c>
      <c r="AJ14" s="48">
        <v>294.24</v>
      </c>
      <c r="AK14" s="47" t="e">
        <f>#REF!</f>
        <v>#REF!</v>
      </c>
      <c r="AL14" s="47">
        <v>294.24</v>
      </c>
    </row>
    <row r="15" spans="1:38" ht="12.75">
      <c r="A15" s="82" t="s">
        <v>18</v>
      </c>
      <c r="B15" s="82"/>
      <c r="C15" s="39">
        <v>166.13</v>
      </c>
      <c r="D15" s="47">
        <f>' затраты вопросы матем'!D16</f>
        <v>318.4566459627329</v>
      </c>
      <c r="E15" s="47">
        <v>317.74</v>
      </c>
      <c r="F15" s="41">
        <v>166.13</v>
      </c>
      <c r="G15" s="48">
        <f>' затраты заним. матем '!D16</f>
        <v>174.29664596273292</v>
      </c>
      <c r="H15" s="48">
        <v>173.58</v>
      </c>
      <c r="I15" s="43">
        <v>166.13</v>
      </c>
      <c r="J15" s="49">
        <f>' затраты интен. подг.егэ по физ'!D16</f>
        <v>174.29664596273292</v>
      </c>
      <c r="K15" s="49">
        <v>173.58</v>
      </c>
      <c r="L15" s="41">
        <v>166.13</v>
      </c>
      <c r="M15" s="48" t="e">
        <f>#REF!</f>
        <v>#REF!</v>
      </c>
      <c r="N15" s="48">
        <v>173.58</v>
      </c>
      <c r="O15" s="82" t="s">
        <v>18</v>
      </c>
      <c r="P15" s="82"/>
      <c r="Q15" s="39">
        <v>166.13</v>
      </c>
      <c r="R15" s="47">
        <f>' затраты обществознание 10-11 к'!D16</f>
        <v>318.4566459627329</v>
      </c>
      <c r="S15" s="47">
        <v>317.74</v>
      </c>
      <c r="T15" s="41">
        <v>166.13</v>
      </c>
      <c r="U15" s="48">
        <f>' затраты обществознание 9 кл.'!D16</f>
        <v>174.29664596273292</v>
      </c>
      <c r="V15" s="48">
        <v>173.58</v>
      </c>
      <c r="W15" s="50" t="e">
        <f>#REF!</f>
        <v>#REF!</v>
      </c>
      <c r="X15" s="50"/>
      <c r="Y15" s="47">
        <f>' затраты элементы фин. грамот'!D16</f>
        <v>318.4566459627329</v>
      </c>
      <c r="Z15" s="47">
        <v>317.74</v>
      </c>
      <c r="AA15" s="48">
        <f>' затраты матем. и конструирован'!D16</f>
        <v>174.29664596273292</v>
      </c>
      <c r="AB15" s="48">
        <v>173.58</v>
      </c>
      <c r="AC15" s="82" t="s">
        <v>18</v>
      </c>
      <c r="AD15" s="82"/>
      <c r="AE15" s="47" t="e">
        <f>#REF!</f>
        <v>#REF!</v>
      </c>
      <c r="AF15" s="47">
        <v>173.58</v>
      </c>
      <c r="AG15" s="50" t="e">
        <f>#REF!</f>
        <v>#REF!</v>
      </c>
      <c r="AH15" s="50"/>
      <c r="AI15" s="48">
        <f>' затраты заним английск.'!D16</f>
        <v>174.29664596273292</v>
      </c>
      <c r="AJ15" s="48">
        <v>173.58</v>
      </c>
      <c r="AK15" s="47" t="e">
        <f>#REF!</f>
        <v>#REF!</v>
      </c>
      <c r="AL15" s="47">
        <v>173.58</v>
      </c>
    </row>
    <row r="16" spans="1:38" ht="12.75">
      <c r="A16" s="82" t="s">
        <v>19</v>
      </c>
      <c r="B16" s="82"/>
      <c r="C16" s="39">
        <v>495.23</v>
      </c>
      <c r="D16" s="47">
        <f>D11*27.1/100</f>
        <v>949.3192616149068</v>
      </c>
      <c r="E16" s="47">
        <v>947.19</v>
      </c>
      <c r="F16" s="41">
        <v>495.23</v>
      </c>
      <c r="G16" s="48">
        <f>G11*27.1/100</f>
        <v>519.5783016149069</v>
      </c>
      <c r="H16" s="48">
        <v>517.45</v>
      </c>
      <c r="I16" s="43">
        <v>495.23</v>
      </c>
      <c r="J16" s="49">
        <f>J11*27.1/100</f>
        <v>519.5783016149069</v>
      </c>
      <c r="K16" s="49">
        <v>517.45</v>
      </c>
      <c r="L16" s="41">
        <v>495.23</v>
      </c>
      <c r="M16" s="48" t="e">
        <f>M11*27.1/100</f>
        <v>#REF!</v>
      </c>
      <c r="N16" s="48">
        <v>517.45</v>
      </c>
      <c r="O16" s="82" t="s">
        <v>19</v>
      </c>
      <c r="P16" s="82"/>
      <c r="Q16" s="39">
        <v>495.23</v>
      </c>
      <c r="R16" s="47">
        <f>R11*27.1/100</f>
        <v>949.3192616149068</v>
      </c>
      <c r="S16" s="47">
        <v>947.19</v>
      </c>
      <c r="T16" s="41">
        <v>495.23</v>
      </c>
      <c r="U16" s="48">
        <f>U11*27.1/100</f>
        <v>519.5783016149069</v>
      </c>
      <c r="V16" s="48">
        <v>517.45</v>
      </c>
      <c r="W16" s="50" t="e">
        <f>W11*27.1/100</f>
        <v>#REF!</v>
      </c>
      <c r="X16" s="50"/>
      <c r="Y16" s="47">
        <f>Y11*27.1/100</f>
        <v>949.3192616149068</v>
      </c>
      <c r="Z16" s="47">
        <v>947.19</v>
      </c>
      <c r="AA16" s="48">
        <f>AA11*27.1/100</f>
        <v>519.5783016149069</v>
      </c>
      <c r="AB16" s="48">
        <v>517.45</v>
      </c>
      <c r="AC16" s="82" t="s">
        <v>19</v>
      </c>
      <c r="AD16" s="82"/>
      <c r="AE16" s="47" t="e">
        <f>AE11*27.1/100</f>
        <v>#REF!</v>
      </c>
      <c r="AF16" s="47">
        <v>517.45</v>
      </c>
      <c r="AG16" s="50" t="e">
        <f>AG11*27.1/100</f>
        <v>#REF!</v>
      </c>
      <c r="AH16" s="50"/>
      <c r="AI16" s="48">
        <f>AI11*27.1/100</f>
        <v>519.5783016149069</v>
      </c>
      <c r="AJ16" s="48">
        <v>512.45</v>
      </c>
      <c r="AK16" s="47" t="e">
        <f>AK11*27.1/100</f>
        <v>#REF!</v>
      </c>
      <c r="AL16" s="47">
        <v>517.45</v>
      </c>
    </row>
    <row r="17" spans="1:38" ht="12.75">
      <c r="A17" s="82" t="s">
        <v>6</v>
      </c>
      <c r="B17" s="82"/>
      <c r="C17" s="39">
        <v>107.71</v>
      </c>
      <c r="D17" s="47">
        <f>' затраты вопросы матем'!D33</f>
        <v>384.15000000000003</v>
      </c>
      <c r="E17" s="47">
        <v>384.15</v>
      </c>
      <c r="F17" s="41">
        <v>107.71</v>
      </c>
      <c r="G17" s="48">
        <f>' затраты заним. матем '!D37</f>
        <v>556.2928571428572</v>
      </c>
      <c r="H17" s="48">
        <v>556.29</v>
      </c>
      <c r="I17" s="43">
        <v>107.71</v>
      </c>
      <c r="J17" s="49">
        <f>' затраты интен. подг.егэ по физ'!D32</f>
        <v>358.4357142857143</v>
      </c>
      <c r="K17" s="49">
        <v>358.44</v>
      </c>
      <c r="L17" s="41">
        <v>107.71</v>
      </c>
      <c r="M17" s="48" t="e">
        <f>#REF!</f>
        <v>#REF!</v>
      </c>
      <c r="N17" s="48">
        <v>459.86</v>
      </c>
      <c r="O17" s="82" t="s">
        <v>6</v>
      </c>
      <c r="P17" s="82"/>
      <c r="Q17" s="39">
        <v>107.71</v>
      </c>
      <c r="R17" s="47">
        <f>' затраты обществознание 10-11 к'!D33</f>
        <v>459.86428571428576</v>
      </c>
      <c r="S17" s="47">
        <v>459.86</v>
      </c>
      <c r="T17" s="41">
        <v>107.71</v>
      </c>
      <c r="U17" s="48">
        <f>' затраты обществознание 9 кл.'!D33</f>
        <v>459.86428571428576</v>
      </c>
      <c r="V17" s="48">
        <v>459.86</v>
      </c>
      <c r="W17" s="50" t="e">
        <f>#REF!</f>
        <v>#REF!</v>
      </c>
      <c r="X17" s="50"/>
      <c r="Y17" s="47">
        <f>' затраты элементы фин. грамот'!D33</f>
        <v>384.15000000000003</v>
      </c>
      <c r="Z17" s="47">
        <v>384.15</v>
      </c>
      <c r="AA17" s="48">
        <f>' затраты матем. и конструирован'!D37</f>
        <v>556.2928571428572</v>
      </c>
      <c r="AB17" s="48">
        <v>556.29</v>
      </c>
      <c r="AC17" s="82" t="s">
        <v>6</v>
      </c>
      <c r="AD17" s="82"/>
      <c r="AE17" s="47" t="e">
        <f>#REF!</f>
        <v>#REF!</v>
      </c>
      <c r="AF17" s="47">
        <v>556.29</v>
      </c>
      <c r="AG17" s="50" t="e">
        <f>#REF!</f>
        <v>#REF!</v>
      </c>
      <c r="AH17" s="50"/>
      <c r="AI17" s="48">
        <f>' затраты заним английск.'!D38</f>
        <v>620.5785714285714</v>
      </c>
      <c r="AJ17" s="48">
        <v>620.58</v>
      </c>
      <c r="AK17" s="47" t="e">
        <f>#REF!</f>
        <v>#REF!</v>
      </c>
      <c r="AL17" s="47">
        <v>556.29</v>
      </c>
    </row>
    <row r="18" spans="1:38" ht="12.75">
      <c r="A18" s="82" t="s">
        <v>31</v>
      </c>
      <c r="B18" s="82"/>
      <c r="C18" s="39">
        <v>0</v>
      </c>
      <c r="D18" s="47">
        <f>' затраты вопросы матем'!D35</f>
        <v>0</v>
      </c>
      <c r="E18" s="47"/>
      <c r="F18" s="41">
        <v>0</v>
      </c>
      <c r="G18" s="48">
        <f>' затраты заним. матем '!D39</f>
        <v>0</v>
      </c>
      <c r="H18" s="48"/>
      <c r="I18" s="43">
        <v>0</v>
      </c>
      <c r="J18" s="49">
        <v>0</v>
      </c>
      <c r="K18" s="49"/>
      <c r="L18" s="41">
        <v>0</v>
      </c>
      <c r="M18" s="48">
        <v>0</v>
      </c>
      <c r="N18" s="48"/>
      <c r="O18" s="82" t="s">
        <v>31</v>
      </c>
      <c r="P18" s="82"/>
      <c r="Q18" s="39">
        <v>0</v>
      </c>
      <c r="R18" s="47">
        <v>0</v>
      </c>
      <c r="S18" s="47"/>
      <c r="T18" s="41">
        <v>0</v>
      </c>
      <c r="U18" s="48">
        <v>0</v>
      </c>
      <c r="V18" s="48"/>
      <c r="W18" s="50" t="e">
        <f>#REF!</f>
        <v>#REF!</v>
      </c>
      <c r="X18" s="50"/>
      <c r="Y18" s="47">
        <v>0</v>
      </c>
      <c r="Z18" s="47"/>
      <c r="AA18" s="48">
        <v>0</v>
      </c>
      <c r="AB18" s="48"/>
      <c r="AC18" s="82" t="s">
        <v>31</v>
      </c>
      <c r="AD18" s="82"/>
      <c r="AE18" s="47">
        <v>0</v>
      </c>
      <c r="AF18" s="47"/>
      <c r="AG18" s="50" t="e">
        <f>#REF!</f>
        <v>#REF!</v>
      </c>
      <c r="AH18" s="50"/>
      <c r="AI18" s="48">
        <v>0</v>
      </c>
      <c r="AJ18" s="48"/>
      <c r="AK18" s="47">
        <v>0</v>
      </c>
      <c r="AL18" s="47"/>
    </row>
    <row r="19" spans="1:38" ht="12.75">
      <c r="A19" s="82" t="s">
        <v>7</v>
      </c>
      <c r="B19" s="82"/>
      <c r="C19" s="39">
        <v>190.38</v>
      </c>
      <c r="D19" s="47">
        <f>' затраты вопросы матем'!D36</f>
        <v>200.9927999381571</v>
      </c>
      <c r="E19" s="47">
        <v>200.99</v>
      </c>
      <c r="F19" s="41">
        <v>190.38</v>
      </c>
      <c r="G19" s="48">
        <f>' затраты заним. матем '!D40</f>
        <v>200.9927999381571</v>
      </c>
      <c r="H19" s="48">
        <v>200.99</v>
      </c>
      <c r="I19" s="43">
        <v>190.38</v>
      </c>
      <c r="J19" s="49">
        <f>' затраты интен. подг.егэ по физ'!D35</f>
        <v>200.9927999381571</v>
      </c>
      <c r="K19" s="49">
        <v>200.99</v>
      </c>
      <c r="L19" s="41">
        <v>190.38</v>
      </c>
      <c r="M19" s="48" t="e">
        <f>#REF!</f>
        <v>#REF!</v>
      </c>
      <c r="N19" s="48">
        <v>200.99</v>
      </c>
      <c r="O19" s="82" t="s">
        <v>7</v>
      </c>
      <c r="P19" s="82"/>
      <c r="Q19" s="39">
        <v>190.38</v>
      </c>
      <c r="R19" s="47">
        <f>' затраты обществознание 10-11 к'!D36</f>
        <v>200.9927999381571</v>
      </c>
      <c r="S19" s="47">
        <v>200.99</v>
      </c>
      <c r="T19" s="41">
        <v>190.38</v>
      </c>
      <c r="U19" s="48">
        <f>' затраты обществознание 9 кл.'!D36</f>
        <v>200.9927999381571</v>
      </c>
      <c r="V19" s="48">
        <v>200.99</v>
      </c>
      <c r="W19" s="50" t="e">
        <f>#REF!</f>
        <v>#REF!</v>
      </c>
      <c r="X19" s="50"/>
      <c r="Y19" s="47">
        <f>' затраты элементы фин. грамот'!D36</f>
        <v>200.9927999381571</v>
      </c>
      <c r="Z19" s="47">
        <v>200.99</v>
      </c>
      <c r="AA19" s="48">
        <f>' затраты матем. и конструирован'!D40</f>
        <v>200.9927999381571</v>
      </c>
      <c r="AB19" s="48">
        <v>200.99</v>
      </c>
      <c r="AC19" s="82" t="s">
        <v>7</v>
      </c>
      <c r="AD19" s="82"/>
      <c r="AE19" s="47" t="e">
        <f>#REF!</f>
        <v>#REF!</v>
      </c>
      <c r="AF19" s="47">
        <v>200.99</v>
      </c>
      <c r="AG19" s="50" t="e">
        <f>#REF!</f>
        <v>#REF!</v>
      </c>
      <c r="AH19" s="50"/>
      <c r="AI19" s="48">
        <f>' затраты заним английск.'!D41</f>
        <v>200.9927999381571</v>
      </c>
      <c r="AJ19" s="48">
        <v>200.99</v>
      </c>
      <c r="AK19" s="47" t="e">
        <f>#REF!</f>
        <v>#REF!</v>
      </c>
      <c r="AL19" s="47">
        <v>200.99</v>
      </c>
    </row>
    <row r="20" spans="1:38" ht="12.75">
      <c r="A20" s="96" t="s">
        <v>97</v>
      </c>
      <c r="B20" s="97"/>
      <c r="C20" s="56">
        <v>0</v>
      </c>
      <c r="D20" s="47">
        <f>' затраты вопросы матем'!D37</f>
        <v>7.497747371675944</v>
      </c>
      <c r="E20" s="47">
        <v>7.5</v>
      </c>
      <c r="F20" s="57">
        <v>0</v>
      </c>
      <c r="G20" s="48">
        <f>' затраты заним. матем '!D41</f>
        <v>7.497747371675944</v>
      </c>
      <c r="H20" s="48">
        <v>7.5</v>
      </c>
      <c r="I20" s="58">
        <v>0</v>
      </c>
      <c r="J20" s="49">
        <f>' затраты интен. подг.егэ по физ'!D36</f>
        <v>7.497747371675944</v>
      </c>
      <c r="K20" s="49">
        <v>7.5</v>
      </c>
      <c r="L20" s="57">
        <v>0</v>
      </c>
      <c r="M20" s="48">
        <f>' затраты интен. подг.егэ по физ'!D36</f>
        <v>7.497747371675944</v>
      </c>
      <c r="N20" s="48">
        <v>7.5</v>
      </c>
      <c r="O20" s="96" t="s">
        <v>97</v>
      </c>
      <c r="P20" s="97"/>
      <c r="Q20" s="56">
        <v>0</v>
      </c>
      <c r="R20" s="47">
        <f>' затраты обществознание 10-11 к'!D37</f>
        <v>7.497747371675944</v>
      </c>
      <c r="S20" s="47">
        <v>7.5</v>
      </c>
      <c r="T20" s="57">
        <v>0</v>
      </c>
      <c r="U20" s="48">
        <f>' затраты обществознание 9 кл.'!D37</f>
        <v>7.497747371675944</v>
      </c>
      <c r="V20" s="48">
        <v>7.5</v>
      </c>
      <c r="W20" s="50"/>
      <c r="X20" s="50"/>
      <c r="Y20" s="47">
        <f>' затраты элементы фин. грамот'!D37</f>
        <v>7.497747371675944</v>
      </c>
      <c r="Z20" s="47">
        <v>7.5</v>
      </c>
      <c r="AA20" s="48">
        <f>' затраты матем. и конструирован'!D41</f>
        <v>7.497747371675944</v>
      </c>
      <c r="AB20" s="48">
        <v>7.5</v>
      </c>
      <c r="AC20" s="96" t="s">
        <v>97</v>
      </c>
      <c r="AD20" s="97"/>
      <c r="AE20" s="47" t="e">
        <f>#REF!</f>
        <v>#REF!</v>
      </c>
      <c r="AF20" s="47">
        <v>7.5</v>
      </c>
      <c r="AG20" s="50"/>
      <c r="AH20" s="50"/>
      <c r="AI20" s="48">
        <f>' затраты заним английск.'!D42</f>
        <v>7.497747371675944</v>
      </c>
      <c r="AJ20" s="48">
        <v>7.5</v>
      </c>
      <c r="AK20" s="47" t="e">
        <f>#REF!</f>
        <v>#REF!</v>
      </c>
      <c r="AL20" s="47">
        <v>7.5</v>
      </c>
    </row>
    <row r="21" spans="1:38" ht="12.75">
      <c r="A21" s="96" t="s">
        <v>59</v>
      </c>
      <c r="B21" s="97"/>
      <c r="C21" s="56">
        <v>131.83</v>
      </c>
      <c r="D21" s="47">
        <f>' затраты вопросы матем'!D38</f>
        <v>134.3044279529994</v>
      </c>
      <c r="E21" s="47">
        <v>134.3</v>
      </c>
      <c r="F21" s="57">
        <v>131.83</v>
      </c>
      <c r="G21" s="48">
        <f>' затраты заним. матем '!D42</f>
        <v>134.3044279529994</v>
      </c>
      <c r="H21" s="48">
        <v>134.3</v>
      </c>
      <c r="I21" s="58">
        <v>131.83</v>
      </c>
      <c r="J21" s="49">
        <f>' затраты интен. подг.егэ по физ'!D37</f>
        <v>134.3044279529994</v>
      </c>
      <c r="K21" s="49">
        <v>134.3</v>
      </c>
      <c r="L21" s="57">
        <v>131.83</v>
      </c>
      <c r="M21" s="48" t="e">
        <f>#REF!</f>
        <v>#REF!</v>
      </c>
      <c r="N21" s="48">
        <v>134.3</v>
      </c>
      <c r="O21" s="96" t="s">
        <v>59</v>
      </c>
      <c r="P21" s="97"/>
      <c r="Q21" s="56">
        <v>131.83</v>
      </c>
      <c r="R21" s="47">
        <f>' затраты обществознание 10-11 к'!D38</f>
        <v>134.3044279529994</v>
      </c>
      <c r="S21" s="47">
        <v>134.3</v>
      </c>
      <c r="T21" s="57">
        <v>131.83</v>
      </c>
      <c r="U21" s="48">
        <f>' затраты обществознание 9 кл.'!D38</f>
        <v>134.3044279529994</v>
      </c>
      <c r="V21" s="48">
        <v>134.3</v>
      </c>
      <c r="W21" s="50" t="e">
        <f>#REF!</f>
        <v>#REF!</v>
      </c>
      <c r="X21" s="50"/>
      <c r="Y21" s="47">
        <f>' затраты элементы фин. грамот'!D38</f>
        <v>134.3044279529994</v>
      </c>
      <c r="Z21" s="47">
        <v>134.3</v>
      </c>
      <c r="AA21" s="48">
        <f>' затраты матем. и конструирован'!D42</f>
        <v>134.3044279529994</v>
      </c>
      <c r="AB21" s="48">
        <v>134.3</v>
      </c>
      <c r="AC21" s="96" t="s">
        <v>59</v>
      </c>
      <c r="AD21" s="97"/>
      <c r="AE21" s="47" t="e">
        <f>#REF!</f>
        <v>#REF!</v>
      </c>
      <c r="AF21" s="47">
        <v>134.3</v>
      </c>
      <c r="AG21" s="50" t="e">
        <f>#REF!</f>
        <v>#REF!</v>
      </c>
      <c r="AH21" s="50"/>
      <c r="AI21" s="48">
        <f>' затраты заним английск.'!D43</f>
        <v>134.3044279529994</v>
      </c>
      <c r="AJ21" s="48">
        <v>134.3</v>
      </c>
      <c r="AK21" s="47" t="e">
        <f>#REF!</f>
        <v>#REF!</v>
      </c>
      <c r="AL21" s="47">
        <v>134.3</v>
      </c>
    </row>
    <row r="22" spans="1:38" ht="12.75">
      <c r="A22" s="82" t="s">
        <v>8</v>
      </c>
      <c r="B22" s="82"/>
      <c r="C22" s="39">
        <v>58.55</v>
      </c>
      <c r="D22" s="47">
        <f>' затраты вопросы матем'!D39</f>
        <v>59.19062461348176</v>
      </c>
      <c r="E22" s="47">
        <v>59.19</v>
      </c>
      <c r="F22" s="41">
        <v>58.55</v>
      </c>
      <c r="G22" s="48">
        <f>' затраты заним. матем '!D43</f>
        <v>59.19062461348176</v>
      </c>
      <c r="H22" s="48">
        <v>59.19</v>
      </c>
      <c r="I22" s="43">
        <v>58.55</v>
      </c>
      <c r="J22" s="49">
        <f>' затраты интен. подг.егэ по физ'!D38</f>
        <v>59.19062461348176</v>
      </c>
      <c r="K22" s="49">
        <v>59.19</v>
      </c>
      <c r="L22" s="41">
        <v>58.55</v>
      </c>
      <c r="M22" s="48" t="e">
        <f>#REF!</f>
        <v>#REF!</v>
      </c>
      <c r="N22" s="48">
        <v>59.19</v>
      </c>
      <c r="O22" s="82" t="s">
        <v>8</v>
      </c>
      <c r="P22" s="82"/>
      <c r="Q22" s="39">
        <v>58.55</v>
      </c>
      <c r="R22" s="47">
        <f>' затраты обществознание 10-11 к'!D39</f>
        <v>59.19062461348176</v>
      </c>
      <c r="S22" s="47">
        <v>59.19</v>
      </c>
      <c r="T22" s="41">
        <v>58.55</v>
      </c>
      <c r="U22" s="48">
        <f>' затраты обществознание 9 кл.'!D39</f>
        <v>59.19062461348176</v>
      </c>
      <c r="V22" s="48">
        <v>59.19</v>
      </c>
      <c r="W22" s="50" t="e">
        <f>#REF!</f>
        <v>#REF!</v>
      </c>
      <c r="X22" s="50"/>
      <c r="Y22" s="47">
        <f>' затраты элементы фин. грамот'!D39</f>
        <v>59.19062461348176</v>
      </c>
      <c r="Z22" s="47">
        <v>59.19</v>
      </c>
      <c r="AA22" s="48">
        <f>' затраты матем. и конструирован'!D43</f>
        <v>59.19062461348176</v>
      </c>
      <c r="AB22" s="48">
        <v>59.19</v>
      </c>
      <c r="AC22" s="82" t="s">
        <v>8</v>
      </c>
      <c r="AD22" s="82"/>
      <c r="AE22" s="47" t="e">
        <f>#REF!</f>
        <v>#REF!</v>
      </c>
      <c r="AF22" s="47">
        <v>59.19</v>
      </c>
      <c r="AG22" s="50" t="e">
        <f>#REF!</f>
        <v>#REF!</v>
      </c>
      <c r="AH22" s="50"/>
      <c r="AI22" s="48">
        <f>' затраты заним английск.'!D44</f>
        <v>59.19062461348176</v>
      </c>
      <c r="AJ22" s="48">
        <v>59.19</v>
      </c>
      <c r="AK22" s="47" t="e">
        <f>#REF!</f>
        <v>#REF!</v>
      </c>
      <c r="AL22" s="47">
        <v>59.19</v>
      </c>
    </row>
    <row r="23" spans="1:38" ht="12.75">
      <c r="A23" s="96" t="s">
        <v>46</v>
      </c>
      <c r="B23" s="97"/>
      <c r="C23" s="56">
        <v>0</v>
      </c>
      <c r="D23" s="47">
        <f>' затраты вопросы матем'!D40</f>
        <v>0</v>
      </c>
      <c r="E23" s="47"/>
      <c r="F23" s="57">
        <v>0</v>
      </c>
      <c r="G23" s="48">
        <v>0</v>
      </c>
      <c r="H23" s="48"/>
      <c r="I23" s="58">
        <v>0</v>
      </c>
      <c r="J23" s="49">
        <v>0</v>
      </c>
      <c r="K23" s="49"/>
      <c r="L23" s="57">
        <v>0</v>
      </c>
      <c r="M23" s="48">
        <v>0</v>
      </c>
      <c r="N23" s="48"/>
      <c r="O23" s="96" t="s">
        <v>46</v>
      </c>
      <c r="P23" s="97"/>
      <c r="Q23" s="56">
        <v>0</v>
      </c>
      <c r="R23" s="47">
        <f>0</f>
        <v>0</v>
      </c>
      <c r="S23" s="47"/>
      <c r="T23" s="57">
        <v>0</v>
      </c>
      <c r="U23" s="48">
        <v>0</v>
      </c>
      <c r="V23" s="48"/>
      <c r="W23" s="50" t="e">
        <f>#REF!</f>
        <v>#REF!</v>
      </c>
      <c r="X23" s="50"/>
      <c r="Y23" s="47">
        <f>0</f>
        <v>0</v>
      </c>
      <c r="Z23" s="47"/>
      <c r="AA23" s="48">
        <v>0</v>
      </c>
      <c r="AB23" s="48"/>
      <c r="AC23" s="96" t="s">
        <v>46</v>
      </c>
      <c r="AD23" s="97"/>
      <c r="AE23" s="47">
        <v>0</v>
      </c>
      <c r="AF23" s="47"/>
      <c r="AG23" s="50" t="e">
        <f>#REF!</f>
        <v>#REF!</v>
      </c>
      <c r="AH23" s="50"/>
      <c r="AI23" s="48">
        <f>0</f>
        <v>0</v>
      </c>
      <c r="AJ23" s="48"/>
      <c r="AK23" s="47">
        <v>0</v>
      </c>
      <c r="AL23" s="47"/>
    </row>
    <row r="24" spans="1:38" ht="12.75">
      <c r="A24" s="82" t="s">
        <v>9</v>
      </c>
      <c r="B24" s="82"/>
      <c r="C24" s="39">
        <f>C11+C16+C17+C19</f>
        <v>2620.7400000000002</v>
      </c>
      <c r="D24" s="47">
        <f>D11+D16+D17+D18+D19+D23</f>
        <v>5037.485167143126</v>
      </c>
      <c r="E24" s="47">
        <v>5027.51</v>
      </c>
      <c r="F24" s="41">
        <f>F11+F16+F17+F19</f>
        <v>2620.7400000000002</v>
      </c>
      <c r="G24" s="48">
        <f>G11+G16+G17+G18+G19+G23</f>
        <v>3194.1270642859836</v>
      </c>
      <c r="H24" s="48">
        <v>3184.15</v>
      </c>
      <c r="I24" s="43">
        <f>I11+I16+I17+I19</f>
        <v>2620.7400000000002</v>
      </c>
      <c r="J24" s="49">
        <f>J11+J16+J17+J18+J19+J23</f>
        <v>2996.2699214288405</v>
      </c>
      <c r="K24" s="49">
        <v>2986.3</v>
      </c>
      <c r="L24" s="41">
        <f>L11+L16+L17+L19</f>
        <v>2620.7400000000002</v>
      </c>
      <c r="M24" s="48" t="e">
        <f>M11+M16+M17+M18+M19+M23</f>
        <v>#REF!</v>
      </c>
      <c r="N24" s="48">
        <v>3087.72</v>
      </c>
      <c r="O24" s="82" t="s">
        <v>9</v>
      </c>
      <c r="P24" s="82"/>
      <c r="Q24" s="39">
        <f>Q11+Q16+Q17+Q19</f>
        <v>2620.7400000000002</v>
      </c>
      <c r="R24" s="47">
        <f>R11+R16+R17+R19+R23</f>
        <v>5113.199452857412</v>
      </c>
      <c r="S24" s="47">
        <v>5103.22</v>
      </c>
      <c r="T24" s="41">
        <f>T11+T16+T17+T19</f>
        <v>2620.7400000000002</v>
      </c>
      <c r="U24" s="48">
        <f>U11+U16+U17+U19+U23</f>
        <v>3097.698492857412</v>
      </c>
      <c r="V24" s="48">
        <v>3087.72</v>
      </c>
      <c r="W24" s="50" t="e">
        <f>W11+W16+W17+W19+W23+#REF!</f>
        <v>#REF!</v>
      </c>
      <c r="X24" s="50"/>
      <c r="Y24" s="47">
        <f>Y11+Y16+Y17+Y19+Y23</f>
        <v>5037.485167143126</v>
      </c>
      <c r="Z24" s="47">
        <v>5027.72</v>
      </c>
      <c r="AA24" s="48">
        <f>AA11+AA16+AA17+AA19+AA23</f>
        <v>3194.1270642859836</v>
      </c>
      <c r="AB24" s="48">
        <v>3184.15</v>
      </c>
      <c r="AC24" s="82" t="s">
        <v>9</v>
      </c>
      <c r="AD24" s="82"/>
      <c r="AE24" s="47" t="e">
        <f>AE11+AE16+AE17+AE19+AE23</f>
        <v>#REF!</v>
      </c>
      <c r="AF24" s="47">
        <v>3184.15</v>
      </c>
      <c r="AG24" s="50" t="e">
        <f>AG11+AG16+AG17+AG19+AG23+#REF!</f>
        <v>#REF!</v>
      </c>
      <c r="AH24" s="50"/>
      <c r="AI24" s="48">
        <f>AI11+AI16+AI17+AI19+AI23</f>
        <v>3258.4127785716973</v>
      </c>
      <c r="AJ24" s="48">
        <v>3243.44</v>
      </c>
      <c r="AK24" s="47" t="e">
        <f>AK11+AK16+AK17+AK19+AK23</f>
        <v>#REF!</v>
      </c>
      <c r="AL24" s="47">
        <v>3184.15</v>
      </c>
    </row>
    <row r="25" spans="1:38" ht="12.75">
      <c r="A25" s="82" t="s">
        <v>40</v>
      </c>
      <c r="B25" s="82"/>
      <c r="C25" s="39">
        <v>9.893</v>
      </c>
      <c r="D25" s="59">
        <v>0.10174</v>
      </c>
      <c r="E25" s="59">
        <v>0.10199</v>
      </c>
      <c r="F25" s="41">
        <v>9.893</v>
      </c>
      <c r="G25" s="60">
        <v>0.10201</v>
      </c>
      <c r="H25" s="61">
        <v>0.10548</v>
      </c>
      <c r="I25" s="43">
        <v>9.893</v>
      </c>
      <c r="J25" s="62">
        <v>0.10854</v>
      </c>
      <c r="K25" s="63">
        <v>0.11174</v>
      </c>
      <c r="L25" s="41">
        <v>9.893</v>
      </c>
      <c r="M25" s="60">
        <v>0.10081</v>
      </c>
      <c r="N25" s="61">
        <v>0.10114</v>
      </c>
      <c r="O25" s="82" t="s">
        <v>40</v>
      </c>
      <c r="P25" s="82"/>
      <c r="Q25" s="39">
        <v>9.893</v>
      </c>
      <c r="R25" s="59">
        <v>0.09911</v>
      </c>
      <c r="S25" s="64">
        <v>0.101265</v>
      </c>
      <c r="T25" s="41">
        <v>9.893</v>
      </c>
      <c r="U25" s="60">
        <v>0.10081</v>
      </c>
      <c r="V25" s="71">
        <v>0.101136</v>
      </c>
      <c r="W25" s="65">
        <v>0.1</v>
      </c>
      <c r="X25" s="65"/>
      <c r="Y25" s="59">
        <v>0.09975</v>
      </c>
      <c r="Z25" s="59">
        <v>0.10189</v>
      </c>
      <c r="AA25" s="60">
        <v>0.10201</v>
      </c>
      <c r="AB25" s="74">
        <v>0.10548</v>
      </c>
      <c r="AC25" s="82" t="s">
        <v>40</v>
      </c>
      <c r="AD25" s="82"/>
      <c r="AE25" s="59">
        <v>0.10201</v>
      </c>
      <c r="AF25" s="59">
        <v>0.10548</v>
      </c>
      <c r="AG25" s="65">
        <v>0.1</v>
      </c>
      <c r="AH25" s="65"/>
      <c r="AI25" s="60">
        <v>0.10483</v>
      </c>
      <c r="AJ25" s="60">
        <v>0.10993</v>
      </c>
      <c r="AK25" s="59">
        <v>0.10201</v>
      </c>
      <c r="AL25" s="59">
        <v>0.10548</v>
      </c>
    </row>
    <row r="26" spans="1:38" ht="12.75">
      <c r="A26" s="82" t="s">
        <v>10</v>
      </c>
      <c r="B26" s="82"/>
      <c r="C26" s="39">
        <v>259.26</v>
      </c>
      <c r="D26" s="47">
        <f>D24*D25</f>
        <v>512.5137409051416</v>
      </c>
      <c r="E26" s="47">
        <v>512.49</v>
      </c>
      <c r="F26" s="41">
        <v>259.26</v>
      </c>
      <c r="G26" s="48">
        <f>G24*G25</f>
        <v>325.8329018278132</v>
      </c>
      <c r="H26" s="48">
        <v>325.85</v>
      </c>
      <c r="I26" s="43">
        <v>259.26</v>
      </c>
      <c r="J26" s="49">
        <f>J24*J25</f>
        <v>325.21513727188636</v>
      </c>
      <c r="K26" s="49">
        <v>323.7</v>
      </c>
      <c r="L26" s="41">
        <v>259.26</v>
      </c>
      <c r="M26" s="48" t="e">
        <f>M24*M25</f>
        <v>#REF!</v>
      </c>
      <c r="N26" s="48">
        <v>312.28</v>
      </c>
      <c r="O26" s="82" t="s">
        <v>10</v>
      </c>
      <c r="P26" s="82"/>
      <c r="Q26" s="39">
        <v>259.26</v>
      </c>
      <c r="R26" s="47">
        <f>R24*R25</f>
        <v>506.76919777269813</v>
      </c>
      <c r="S26" s="47">
        <v>516.78</v>
      </c>
      <c r="T26" s="41">
        <v>259.26</v>
      </c>
      <c r="U26" s="48">
        <f>U24*U25</f>
        <v>312.2789850649557</v>
      </c>
      <c r="V26" s="48">
        <v>312.28</v>
      </c>
      <c r="W26" s="50" t="e">
        <f>W24*W25</f>
        <v>#REF!</v>
      </c>
      <c r="X26" s="50"/>
      <c r="Y26" s="47">
        <f>Y24*Y25</f>
        <v>502.48914542252686</v>
      </c>
      <c r="Z26" s="47">
        <v>512.28</v>
      </c>
      <c r="AA26" s="48">
        <f>AA24*AA25</f>
        <v>325.8329018278132</v>
      </c>
      <c r="AB26" s="48">
        <v>335.85</v>
      </c>
      <c r="AC26" s="82" t="s">
        <v>10</v>
      </c>
      <c r="AD26" s="82"/>
      <c r="AE26" s="47" t="e">
        <f>AE24*AE25</f>
        <v>#REF!</v>
      </c>
      <c r="AF26" s="47">
        <v>335.85</v>
      </c>
      <c r="AG26" s="50" t="e">
        <f>AG24*AG25</f>
        <v>#REF!</v>
      </c>
      <c r="AH26" s="50"/>
      <c r="AI26" s="48">
        <f>AI24*AI25</f>
        <v>341.57941157767107</v>
      </c>
      <c r="AJ26" s="48">
        <v>356.56</v>
      </c>
      <c r="AK26" s="47" t="e">
        <f>AK24*AK25</f>
        <v>#REF!</v>
      </c>
      <c r="AL26" s="47">
        <v>335.85</v>
      </c>
    </row>
    <row r="27" spans="1:38" ht="12.75">
      <c r="A27" s="82" t="s">
        <v>11</v>
      </c>
      <c r="B27" s="82"/>
      <c r="C27" s="39">
        <v>2880</v>
      </c>
      <c r="D27" s="47">
        <f>D24+D26</f>
        <v>5549.998908048267</v>
      </c>
      <c r="E27" s="47">
        <v>5540</v>
      </c>
      <c r="F27" s="41">
        <v>2880</v>
      </c>
      <c r="G27" s="48">
        <f>G24+G26</f>
        <v>3519.959966113797</v>
      </c>
      <c r="H27" s="70">
        <v>3520</v>
      </c>
      <c r="I27" s="43">
        <v>2880</v>
      </c>
      <c r="J27" s="49">
        <f>J24+J26</f>
        <v>3321.4850587007268</v>
      </c>
      <c r="K27" s="49">
        <v>3320</v>
      </c>
      <c r="L27" s="41">
        <v>2880</v>
      </c>
      <c r="M27" s="48" t="e">
        <f>M24+M26</f>
        <v>#REF!</v>
      </c>
      <c r="N27" s="48">
        <v>3400</v>
      </c>
      <c r="O27" s="82" t="s">
        <v>11</v>
      </c>
      <c r="P27" s="82"/>
      <c r="Q27" s="39">
        <v>2880</v>
      </c>
      <c r="R27" s="47">
        <f>R24+R26</f>
        <v>5619.9686506301105</v>
      </c>
      <c r="S27" s="47">
        <v>5620</v>
      </c>
      <c r="T27" s="41">
        <v>2880</v>
      </c>
      <c r="U27" s="48">
        <f>U24+U26</f>
        <v>3409.9774779223676</v>
      </c>
      <c r="V27" s="48">
        <v>3400</v>
      </c>
      <c r="W27" s="50" t="e">
        <f>W24+W26</f>
        <v>#REF!</v>
      </c>
      <c r="X27" s="50"/>
      <c r="Y27" s="47">
        <f>Y24+Y26</f>
        <v>5539.974312565653</v>
      </c>
      <c r="Z27" s="47">
        <v>5540</v>
      </c>
      <c r="AA27" s="48">
        <f>AA24+AA26</f>
        <v>3519.959966113797</v>
      </c>
      <c r="AB27" s="48">
        <v>3520</v>
      </c>
      <c r="AC27" s="82" t="s">
        <v>11</v>
      </c>
      <c r="AD27" s="82"/>
      <c r="AE27" s="47" t="e">
        <f>AE24+AE26</f>
        <v>#REF!</v>
      </c>
      <c r="AF27" s="47">
        <v>3520</v>
      </c>
      <c r="AG27" s="50" t="e">
        <f>AG24+AG26</f>
        <v>#REF!</v>
      </c>
      <c r="AH27" s="50"/>
      <c r="AI27" s="48">
        <f>AI24+AI26</f>
        <v>3599.9921901493685</v>
      </c>
      <c r="AJ27" s="48">
        <v>3600</v>
      </c>
      <c r="AK27" s="47" t="e">
        <f>AK24+AK26</f>
        <v>#REF!</v>
      </c>
      <c r="AL27" s="47">
        <v>352</v>
      </c>
    </row>
    <row r="28" spans="1:38" ht="34.5" customHeight="1">
      <c r="A28" s="95" t="s">
        <v>12</v>
      </c>
      <c r="B28" s="95"/>
      <c r="C28" s="66">
        <v>288</v>
      </c>
      <c r="D28" s="47">
        <f>D27/D8</f>
        <v>554.9998908048267</v>
      </c>
      <c r="E28" s="47">
        <v>554</v>
      </c>
      <c r="F28" s="67">
        <v>288</v>
      </c>
      <c r="G28" s="48">
        <f>G27/G8</f>
        <v>351.99599661137967</v>
      </c>
      <c r="H28" s="48">
        <v>352</v>
      </c>
      <c r="I28" s="68">
        <v>288</v>
      </c>
      <c r="J28" s="49">
        <f>J27/J8</f>
        <v>332.14850587007265</v>
      </c>
      <c r="K28" s="49">
        <v>332</v>
      </c>
      <c r="L28" s="67">
        <v>288</v>
      </c>
      <c r="M28" s="48" t="e">
        <f>M27/M8</f>
        <v>#REF!</v>
      </c>
      <c r="N28" s="48">
        <v>340</v>
      </c>
      <c r="O28" s="95" t="s">
        <v>12</v>
      </c>
      <c r="P28" s="95"/>
      <c r="Q28" s="66">
        <v>288</v>
      </c>
      <c r="R28" s="47">
        <f>R27/R8</f>
        <v>561.996865063011</v>
      </c>
      <c r="S28" s="47">
        <v>562</v>
      </c>
      <c r="T28" s="67">
        <v>288</v>
      </c>
      <c r="U28" s="48">
        <f>U27/U8</f>
        <v>340.99774779223674</v>
      </c>
      <c r="V28" s="48">
        <v>340</v>
      </c>
      <c r="W28" s="50" t="e">
        <f>W27/W8</f>
        <v>#REF!</v>
      </c>
      <c r="X28" s="50"/>
      <c r="Y28" s="47">
        <f>Y27/Y8</f>
        <v>553.9974312565653</v>
      </c>
      <c r="Z28" s="47">
        <v>554</v>
      </c>
      <c r="AA28" s="48">
        <f>AA27/AA8</f>
        <v>351.99599661137967</v>
      </c>
      <c r="AB28" s="48">
        <v>352</v>
      </c>
      <c r="AC28" s="95" t="s">
        <v>12</v>
      </c>
      <c r="AD28" s="95"/>
      <c r="AE28" s="47" t="e">
        <f>AE27/AE8</f>
        <v>#REF!</v>
      </c>
      <c r="AF28" s="47">
        <v>352</v>
      </c>
      <c r="AG28" s="50" t="e">
        <f>AG27/AG8</f>
        <v>#REF!</v>
      </c>
      <c r="AH28" s="50"/>
      <c r="AI28" s="48">
        <f>AI27/AI8</f>
        <v>359.99921901493684</v>
      </c>
      <c r="AJ28" s="48">
        <v>360</v>
      </c>
      <c r="AK28" s="47" t="e">
        <f>AK27/AK8</f>
        <v>#REF!</v>
      </c>
      <c r="AL28" s="47">
        <v>352</v>
      </c>
    </row>
    <row r="29" spans="1:38" ht="12.75">
      <c r="A29" s="95" t="s">
        <v>13</v>
      </c>
      <c r="B29" s="95"/>
      <c r="C29" s="66">
        <v>72</v>
      </c>
      <c r="D29" s="47">
        <f>D28/D5</f>
        <v>138.74997270120667</v>
      </c>
      <c r="E29" s="47">
        <v>138.5</v>
      </c>
      <c r="F29" s="67">
        <v>72</v>
      </c>
      <c r="G29" s="48">
        <f>G28/G5</f>
        <v>87.99899915284492</v>
      </c>
      <c r="H29" s="48">
        <v>88</v>
      </c>
      <c r="I29" s="68">
        <v>72</v>
      </c>
      <c r="J29" s="49">
        <f>J28/J5</f>
        <v>83.03712646751816</v>
      </c>
      <c r="K29" s="49">
        <v>83</v>
      </c>
      <c r="L29" s="67">
        <v>72</v>
      </c>
      <c r="M29" s="48" t="e">
        <f>M28/M5</f>
        <v>#REF!</v>
      </c>
      <c r="N29" s="48">
        <v>85</v>
      </c>
      <c r="O29" s="95" t="s">
        <v>13</v>
      </c>
      <c r="P29" s="95"/>
      <c r="Q29" s="66">
        <v>72</v>
      </c>
      <c r="R29" s="47">
        <f>R28/R5</f>
        <v>140.49921626575275</v>
      </c>
      <c r="S29" s="47">
        <v>140.5</v>
      </c>
      <c r="T29" s="67">
        <v>72</v>
      </c>
      <c r="U29" s="48">
        <f>U28/U5</f>
        <v>85.24943694805918</v>
      </c>
      <c r="V29" s="48">
        <v>85</v>
      </c>
      <c r="W29" s="50" t="e">
        <f>W28/W5</f>
        <v>#REF!</v>
      </c>
      <c r="X29" s="50"/>
      <c r="Y29" s="47">
        <f>Y28/Y5</f>
        <v>138.49935781414132</v>
      </c>
      <c r="Z29" s="47">
        <v>138.5</v>
      </c>
      <c r="AA29" s="48">
        <f>AA28/AA5</f>
        <v>87.99899915284492</v>
      </c>
      <c r="AB29" s="48">
        <v>88</v>
      </c>
      <c r="AC29" s="95" t="s">
        <v>13</v>
      </c>
      <c r="AD29" s="95"/>
      <c r="AE29" s="47" t="e">
        <f>AE28/AE5</f>
        <v>#REF!</v>
      </c>
      <c r="AF29" s="47">
        <v>88</v>
      </c>
      <c r="AG29" s="50" t="e">
        <f>AG28/AG5</f>
        <v>#REF!</v>
      </c>
      <c r="AH29" s="50"/>
      <c r="AI29" s="48">
        <f>AI28/AI5</f>
        <v>89.99980475373421</v>
      </c>
      <c r="AJ29" s="48">
        <v>90</v>
      </c>
      <c r="AK29" s="47" t="e">
        <f>AK28/AK5</f>
        <v>#REF!</v>
      </c>
      <c r="AL29" s="47">
        <v>88</v>
      </c>
    </row>
    <row r="30" spans="1:38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>
        <v>200</v>
      </c>
      <c r="X30" s="28"/>
      <c r="Y30" s="28"/>
      <c r="Z30" s="28"/>
      <c r="AA30" s="28"/>
      <c r="AB30" s="28"/>
      <c r="AC30" s="28"/>
      <c r="AD30" s="28"/>
      <c r="AE30" s="28"/>
      <c r="AF30" s="28"/>
      <c r="AG30" s="28">
        <v>200</v>
      </c>
      <c r="AH30" s="28"/>
      <c r="AI30" s="28"/>
      <c r="AJ30" s="28"/>
      <c r="AK30" s="28"/>
      <c r="AL30" s="28"/>
    </row>
    <row r="31" spans="1:38" ht="12.75">
      <c r="A31" s="28"/>
      <c r="B31" s="28"/>
      <c r="C31" s="28"/>
      <c r="D31" s="108"/>
      <c r="E31" s="108"/>
      <c r="F31" s="108"/>
      <c r="G31" s="108"/>
      <c r="H31" s="108"/>
      <c r="I31" s="108"/>
      <c r="J31" s="108"/>
      <c r="K31" s="69"/>
      <c r="L31" s="69"/>
      <c r="M31" s="69"/>
      <c r="N31" s="69"/>
      <c r="O31" s="28"/>
      <c r="P31" s="28"/>
      <c r="Q31" s="28"/>
      <c r="R31" s="108"/>
      <c r="S31" s="108"/>
      <c r="T31" s="108"/>
      <c r="U31" s="108"/>
      <c r="V31" s="108"/>
      <c r="W31" s="108"/>
      <c r="X31" s="108"/>
      <c r="Y31" s="108"/>
      <c r="Z31" s="69"/>
      <c r="AA31" s="69"/>
      <c r="AB31" s="69"/>
      <c r="AC31" s="28"/>
      <c r="AD31" s="28"/>
      <c r="AE31" s="108"/>
      <c r="AF31" s="108"/>
      <c r="AG31" s="108"/>
      <c r="AH31" s="108"/>
      <c r="AI31" s="108"/>
      <c r="AJ31" s="108"/>
      <c r="AK31" s="108"/>
      <c r="AL31" s="69"/>
    </row>
    <row r="36" spans="34:35" ht="15">
      <c r="AH36" s="107"/>
      <c r="AI36" s="107"/>
    </row>
  </sheetData>
  <sheetProtection/>
  <mergeCells count="112">
    <mergeCell ref="AC2:AD2"/>
    <mergeCell ref="AE2:AF2"/>
    <mergeCell ref="AG2:AH2"/>
    <mergeCell ref="AI2:AJ2"/>
    <mergeCell ref="AK2:AL2"/>
    <mergeCell ref="R2:S2"/>
    <mergeCell ref="AA2:AB2"/>
    <mergeCell ref="AC25:AD25"/>
    <mergeCell ref="AC26:AD26"/>
    <mergeCell ref="AH36:AI36"/>
    <mergeCell ref="D31:J31"/>
    <mergeCell ref="R31:Y31"/>
    <mergeCell ref="AE31:AK31"/>
    <mergeCell ref="O29:P29"/>
    <mergeCell ref="AC17:AD17"/>
    <mergeCell ref="AC18:AD18"/>
    <mergeCell ref="AC19:AD19"/>
    <mergeCell ref="AC27:AD27"/>
    <mergeCell ref="AC28:AD28"/>
    <mergeCell ref="AC29:AD29"/>
    <mergeCell ref="AC21:AD21"/>
    <mergeCell ref="AC22:AD22"/>
    <mergeCell ref="AC23:AD23"/>
    <mergeCell ref="AC24:AD24"/>
    <mergeCell ref="AC20:AD20"/>
    <mergeCell ref="AC8:AD8"/>
    <mergeCell ref="AC9:AD9"/>
    <mergeCell ref="AC10:AH10"/>
    <mergeCell ref="AC11:AD11"/>
    <mergeCell ref="AC12:AD12"/>
    <mergeCell ref="AC13:AD13"/>
    <mergeCell ref="AC14:AD14"/>
    <mergeCell ref="AC15:AD15"/>
    <mergeCell ref="AC16:AD16"/>
    <mergeCell ref="AI3:AJ3"/>
    <mergeCell ref="AK3:AL3"/>
    <mergeCell ref="AC4:AD4"/>
    <mergeCell ref="AC5:AD5"/>
    <mergeCell ref="AC6:AD6"/>
    <mergeCell ref="AC7:AD7"/>
    <mergeCell ref="AG3:AH3"/>
    <mergeCell ref="D2:E2"/>
    <mergeCell ref="G2:H2"/>
    <mergeCell ref="J2:K2"/>
    <mergeCell ref="M2:N2"/>
    <mergeCell ref="O2:P2"/>
    <mergeCell ref="U2:V2"/>
    <mergeCell ref="AA3:AB3"/>
    <mergeCell ref="AC3:AD3"/>
    <mergeCell ref="AE3:AF3"/>
    <mergeCell ref="O4:P4"/>
    <mergeCell ref="O5:P5"/>
    <mergeCell ref="O6:P6"/>
    <mergeCell ref="A12:B12"/>
    <mergeCell ref="A3:B3"/>
    <mergeCell ref="A5:B5"/>
    <mergeCell ref="A6:B6"/>
    <mergeCell ref="A7:B7"/>
    <mergeCell ref="Y3:Z3"/>
    <mergeCell ref="O7:P7"/>
    <mergeCell ref="W3:X3"/>
    <mergeCell ref="U3:V3"/>
    <mergeCell ref="O3:P3"/>
    <mergeCell ref="A8:B8"/>
    <mergeCell ref="A9:B9"/>
    <mergeCell ref="A11:B11"/>
    <mergeCell ref="A4:B4"/>
    <mergeCell ref="A22:B22"/>
    <mergeCell ref="A13:B13"/>
    <mergeCell ref="A14:B14"/>
    <mergeCell ref="A16:B16"/>
    <mergeCell ref="A15:B15"/>
    <mergeCell ref="A18:B18"/>
    <mergeCell ref="A17:B17"/>
    <mergeCell ref="A19:B19"/>
    <mergeCell ref="A20:B20"/>
    <mergeCell ref="O20:P20"/>
    <mergeCell ref="A21:B21"/>
    <mergeCell ref="A29:B29"/>
    <mergeCell ref="A24:B24"/>
    <mergeCell ref="A25:B25"/>
    <mergeCell ref="A26:B26"/>
    <mergeCell ref="A27:B27"/>
    <mergeCell ref="A28:B28"/>
    <mergeCell ref="A23:B23"/>
    <mergeCell ref="O23:P23"/>
    <mergeCell ref="O8:P8"/>
    <mergeCell ref="O9:P9"/>
    <mergeCell ref="O11:P11"/>
    <mergeCell ref="O12:P12"/>
    <mergeCell ref="O14:P14"/>
    <mergeCell ref="O15:P15"/>
    <mergeCell ref="A10:N10"/>
    <mergeCell ref="O10:X10"/>
    <mergeCell ref="O25:P25"/>
    <mergeCell ref="O26:P26"/>
    <mergeCell ref="O27:P27"/>
    <mergeCell ref="O28:P28"/>
    <mergeCell ref="O18:P18"/>
    <mergeCell ref="O19:P19"/>
    <mergeCell ref="O13:P13"/>
    <mergeCell ref="O21:P21"/>
    <mergeCell ref="Q3:S3"/>
    <mergeCell ref="Y2:Z2"/>
    <mergeCell ref="O22:P22"/>
    <mergeCell ref="O24:P24"/>
    <mergeCell ref="C3:E3"/>
    <mergeCell ref="F3:H3"/>
    <mergeCell ref="I3:K3"/>
    <mergeCell ref="L3:N3"/>
    <mergeCell ref="O16:P16"/>
    <mergeCell ref="O17:P17"/>
  </mergeCells>
  <printOptions/>
  <pageMargins left="0.75" right="0.6" top="0.53" bottom="0.63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52.421875" style="2" customWidth="1"/>
    <col min="2" max="2" width="15.57421875" style="2" customWidth="1"/>
    <col min="3" max="3" width="18.00390625" style="2" customWidth="1"/>
    <col min="4" max="4" width="15.7109375" style="2" customWidth="1"/>
    <col min="5" max="5" width="9.57421875" style="0" bestFit="1" customWidth="1"/>
  </cols>
  <sheetData>
    <row r="1" spans="1:4" ht="27" customHeight="1">
      <c r="A1" s="127" t="s">
        <v>62</v>
      </c>
      <c r="B1" s="127"/>
      <c r="C1" s="127"/>
      <c r="D1" s="127"/>
    </row>
    <row r="2" spans="1:4" ht="17.25" customHeight="1">
      <c r="A2" s="9"/>
      <c r="B2" s="9"/>
      <c r="C2" s="129" t="s">
        <v>104</v>
      </c>
      <c r="D2" s="129"/>
    </row>
    <row r="3" spans="1:4" ht="27.75" customHeight="1">
      <c r="A3" s="115" t="s">
        <v>60</v>
      </c>
      <c r="B3" s="116"/>
      <c r="C3" s="117"/>
      <c r="D3" s="18">
        <v>539</v>
      </c>
    </row>
    <row r="4" spans="1:4" ht="14.25" customHeight="1">
      <c r="A4" s="112" t="s">
        <v>0</v>
      </c>
      <c r="B4" s="113"/>
      <c r="C4" s="114"/>
      <c r="D4" s="5">
        <v>4</v>
      </c>
    </row>
    <row r="5" spans="1:4" ht="14.25" customHeight="1">
      <c r="A5" s="112" t="s">
        <v>1</v>
      </c>
      <c r="B5" s="113"/>
      <c r="C5" s="114"/>
      <c r="D5" s="5">
        <v>1</v>
      </c>
    </row>
    <row r="6" spans="1:4" ht="14.25" customHeight="1">
      <c r="A6" s="115" t="s">
        <v>84</v>
      </c>
      <c r="B6" s="116"/>
      <c r="C6" s="117"/>
      <c r="D6" s="5">
        <v>2</v>
      </c>
    </row>
    <row r="7" spans="1:4" ht="14.25" customHeight="1">
      <c r="A7" s="112" t="s">
        <v>2</v>
      </c>
      <c r="B7" s="113"/>
      <c r="C7" s="114"/>
      <c r="D7" s="5">
        <v>10</v>
      </c>
    </row>
    <row r="8" spans="1:4" ht="16.5" customHeight="1">
      <c r="A8" s="112" t="s">
        <v>42</v>
      </c>
      <c r="B8" s="113"/>
      <c r="C8" s="114"/>
      <c r="D8" s="5">
        <v>7</v>
      </c>
    </row>
    <row r="9" spans="1:4" ht="14.25">
      <c r="A9" s="128" t="s">
        <v>22</v>
      </c>
      <c r="B9" s="128"/>
      <c r="C9" s="128"/>
      <c r="D9" s="128"/>
    </row>
    <row r="10" spans="1:4" ht="14.25">
      <c r="A10" s="8" t="s">
        <v>21</v>
      </c>
      <c r="B10" s="8"/>
      <c r="C10" s="8"/>
      <c r="D10" s="8"/>
    </row>
    <row r="11" spans="1:4" ht="14.25">
      <c r="A11" s="121"/>
      <c r="B11" s="122"/>
      <c r="C11" s="12" t="s">
        <v>27</v>
      </c>
      <c r="D11" s="11" t="s">
        <v>28</v>
      </c>
    </row>
    <row r="12" spans="1:4" ht="30" customHeight="1">
      <c r="A12" s="124" t="s">
        <v>35</v>
      </c>
      <c r="B12" s="125"/>
      <c r="C12" s="23">
        <v>180.2</v>
      </c>
      <c r="D12" s="23">
        <f>C12*D4*D6</f>
        <v>1441.6</v>
      </c>
    </row>
    <row r="13" spans="1:4" ht="15">
      <c r="A13" s="124" t="s">
        <v>24</v>
      </c>
      <c r="B13" s="125"/>
      <c r="C13" s="23">
        <v>2</v>
      </c>
      <c r="D13" s="23">
        <v>2</v>
      </c>
    </row>
    <row r="14" spans="1:4" ht="15" customHeight="1">
      <c r="A14" s="124" t="s">
        <v>90</v>
      </c>
      <c r="B14" s="125"/>
      <c r="C14" s="23">
        <f>C12*C13</f>
        <v>360.4</v>
      </c>
      <c r="D14" s="23">
        <f>D12*D13</f>
        <v>2883.2</v>
      </c>
    </row>
    <row r="15" spans="1:4" ht="30" customHeight="1">
      <c r="A15" s="124" t="s">
        <v>70</v>
      </c>
      <c r="B15" s="125"/>
      <c r="C15" s="23">
        <f>12130/161</f>
        <v>75.3416149068323</v>
      </c>
      <c r="D15" s="23">
        <f>C15*D4</f>
        <v>301.3664596273292</v>
      </c>
    </row>
    <row r="16" spans="1:4" ht="29.25" customHeight="1">
      <c r="A16" s="124" t="s">
        <v>20</v>
      </c>
      <c r="B16" s="126"/>
      <c r="C16" s="125"/>
      <c r="D16" s="23">
        <f>(D14+D15)*10%</f>
        <v>318.4566459627329</v>
      </c>
    </row>
    <row r="17" spans="1:4" ht="23.25" customHeight="1">
      <c r="A17" s="109" t="s">
        <v>29</v>
      </c>
      <c r="B17" s="110"/>
      <c r="C17" s="111"/>
      <c r="D17" s="24">
        <f>D14+D15+D16</f>
        <v>3503.023105590062</v>
      </c>
    </row>
    <row r="18" spans="1:4" ht="14.25">
      <c r="A18" s="109" t="s">
        <v>19</v>
      </c>
      <c r="B18" s="110"/>
      <c r="C18" s="111"/>
      <c r="D18" s="24">
        <f>D17*27.1%</f>
        <v>949.319261614907</v>
      </c>
    </row>
    <row r="19" ht="15">
      <c r="A19" s="6" t="s">
        <v>41</v>
      </c>
    </row>
    <row r="20" spans="1:4" s="1" customFormat="1" ht="17.25" customHeight="1">
      <c r="A20" s="10" t="s">
        <v>23</v>
      </c>
      <c r="B20" s="10" t="s">
        <v>78</v>
      </c>
      <c r="C20" s="10" t="s">
        <v>25</v>
      </c>
      <c r="D20" s="10" t="s">
        <v>26</v>
      </c>
    </row>
    <row r="21" spans="1:4" ht="15">
      <c r="A21" s="3" t="s">
        <v>44</v>
      </c>
      <c r="B21" s="3">
        <v>3</v>
      </c>
      <c r="C21" s="4">
        <v>265</v>
      </c>
      <c r="D21" s="4">
        <f>B21*C21</f>
        <v>795</v>
      </c>
    </row>
    <row r="22" spans="1:4" ht="15">
      <c r="A22" s="3" t="s">
        <v>45</v>
      </c>
      <c r="B22" s="3">
        <v>2</v>
      </c>
      <c r="C22" s="4">
        <v>283</v>
      </c>
      <c r="D22" s="4">
        <f>B22*C22</f>
        <v>566</v>
      </c>
    </row>
    <row r="23" spans="1:4" ht="15">
      <c r="A23" s="3" t="s">
        <v>71</v>
      </c>
      <c r="B23" s="3">
        <v>10</v>
      </c>
      <c r="C23" s="4">
        <v>18</v>
      </c>
      <c r="D23" s="4">
        <f aca="true" t="shared" si="0" ref="D23:D31">B23*C23</f>
        <v>180</v>
      </c>
    </row>
    <row r="24" spans="1:4" ht="15">
      <c r="A24" s="3" t="s">
        <v>72</v>
      </c>
      <c r="B24" s="3">
        <v>1</v>
      </c>
      <c r="C24" s="4">
        <v>175.6</v>
      </c>
      <c r="D24" s="4">
        <f t="shared" si="0"/>
        <v>175.6</v>
      </c>
    </row>
    <row r="25" spans="1:4" ht="15">
      <c r="A25" s="3" t="s">
        <v>73</v>
      </c>
      <c r="B25" s="3">
        <v>3</v>
      </c>
      <c r="C25" s="4">
        <v>135</v>
      </c>
      <c r="D25" s="4">
        <f t="shared" si="0"/>
        <v>405</v>
      </c>
    </row>
    <row r="26" spans="1:4" ht="15">
      <c r="A26" s="3" t="s">
        <v>74</v>
      </c>
      <c r="B26" s="3">
        <v>1</v>
      </c>
      <c r="C26" s="4">
        <v>188</v>
      </c>
      <c r="D26" s="4">
        <f t="shared" si="0"/>
        <v>188</v>
      </c>
    </row>
    <row r="27" spans="1:4" ht="15">
      <c r="A27" s="3" t="s">
        <v>75</v>
      </c>
      <c r="B27" s="3">
        <v>1</v>
      </c>
      <c r="C27" s="4">
        <v>59.8</v>
      </c>
      <c r="D27" s="4">
        <f t="shared" si="0"/>
        <v>59.8</v>
      </c>
    </row>
    <row r="28" spans="1:4" ht="15">
      <c r="A28" s="3" t="s">
        <v>76</v>
      </c>
      <c r="B28" s="3">
        <v>2</v>
      </c>
      <c r="C28" s="4">
        <v>18</v>
      </c>
      <c r="D28" s="4">
        <f t="shared" si="0"/>
        <v>36</v>
      </c>
    </row>
    <row r="29" spans="1:4" ht="15">
      <c r="A29" s="3" t="s">
        <v>77</v>
      </c>
      <c r="B29" s="3">
        <v>7</v>
      </c>
      <c r="C29" s="4">
        <v>7.8</v>
      </c>
      <c r="D29" s="4">
        <f t="shared" si="0"/>
        <v>54.6</v>
      </c>
    </row>
    <row r="30" spans="1:4" ht="15">
      <c r="A30" s="3" t="s">
        <v>79</v>
      </c>
      <c r="B30" s="3">
        <v>3</v>
      </c>
      <c r="C30" s="4">
        <v>58.6</v>
      </c>
      <c r="D30" s="4">
        <f t="shared" si="0"/>
        <v>175.8</v>
      </c>
    </row>
    <row r="31" spans="1:4" ht="15">
      <c r="A31" s="3" t="s">
        <v>80</v>
      </c>
      <c r="B31" s="3">
        <v>1</v>
      </c>
      <c r="C31" s="4">
        <v>53.25</v>
      </c>
      <c r="D31" s="4">
        <f t="shared" si="0"/>
        <v>53.25</v>
      </c>
    </row>
    <row r="32" spans="1:4" ht="15">
      <c r="A32" s="3" t="s">
        <v>55</v>
      </c>
      <c r="B32" s="3"/>
      <c r="C32" s="4"/>
      <c r="D32" s="4">
        <f>SUM(D21:D31)</f>
        <v>2689.05</v>
      </c>
    </row>
    <row r="33" spans="1:4" ht="14.25">
      <c r="A33" s="13" t="s">
        <v>48</v>
      </c>
      <c r="B33" s="13"/>
      <c r="C33" s="13"/>
      <c r="D33" s="14">
        <f>D32/D8</f>
        <v>384.15000000000003</v>
      </c>
    </row>
    <row r="34" ht="15">
      <c r="A34" s="6" t="s">
        <v>30</v>
      </c>
    </row>
    <row r="35" spans="1:4" ht="21" customHeight="1">
      <c r="A35" s="123" t="s">
        <v>56</v>
      </c>
      <c r="B35" s="123"/>
      <c r="C35" s="123"/>
      <c r="D35" s="20">
        <v>0</v>
      </c>
    </row>
    <row r="36" spans="1:4" ht="14.25">
      <c r="A36" s="118" t="s">
        <v>32</v>
      </c>
      <c r="B36" s="119"/>
      <c r="C36" s="120"/>
      <c r="D36" s="19">
        <f>D38+D39+D37</f>
        <v>200.9927999381571</v>
      </c>
    </row>
    <row r="37" spans="1:4" ht="24.75" customHeight="1">
      <c r="A37" s="118" t="s">
        <v>98</v>
      </c>
      <c r="B37" s="119"/>
      <c r="C37" s="120"/>
      <c r="D37" s="21">
        <f>48495.43/12/D3*D7*0.1</f>
        <v>7.497747371675944</v>
      </c>
    </row>
    <row r="38" spans="1:4" ht="29.25" customHeight="1">
      <c r="A38" s="123" t="s">
        <v>81</v>
      </c>
      <c r="B38" s="123"/>
      <c r="C38" s="123"/>
      <c r="D38" s="21">
        <f>868681.04/12/D3*D7*0.1</f>
        <v>134.3044279529994</v>
      </c>
    </row>
    <row r="39" spans="1:4" ht="20.25" customHeight="1">
      <c r="A39" s="118" t="s">
        <v>82</v>
      </c>
      <c r="B39" s="119"/>
      <c r="C39" s="120"/>
      <c r="D39" s="22">
        <f>382844.96/12/D3*D7*0.1</f>
        <v>59.19062461348176</v>
      </c>
    </row>
    <row r="40" spans="1:4" ht="31.5" customHeight="1">
      <c r="A40" s="118" t="s">
        <v>57</v>
      </c>
      <c r="B40" s="119"/>
      <c r="C40" s="120"/>
      <c r="D40" s="19">
        <v>0</v>
      </c>
    </row>
    <row r="41" spans="1:4" ht="31.5" customHeight="1">
      <c r="A41" s="26"/>
      <c r="B41" s="26"/>
      <c r="C41" s="26"/>
      <c r="D41" s="27"/>
    </row>
    <row r="42" spans="1:4" ht="31.5" customHeight="1">
      <c r="A42" s="26"/>
      <c r="B42" s="26"/>
      <c r="C42" s="26"/>
      <c r="D42" s="27"/>
    </row>
    <row r="43" spans="1:4" ht="26.25" customHeight="1">
      <c r="A43" s="15"/>
      <c r="B43" s="15"/>
      <c r="C43" s="15"/>
      <c r="D43" s="15"/>
    </row>
    <row r="44" spans="1:4" ht="26.25" customHeight="1">
      <c r="A44" s="15"/>
      <c r="B44" s="15"/>
      <c r="C44" s="15"/>
      <c r="D44" s="15"/>
    </row>
    <row r="45" ht="15">
      <c r="D45" s="7"/>
    </row>
    <row r="46" spans="1:4" ht="15">
      <c r="A46" s="2" t="s">
        <v>36</v>
      </c>
      <c r="C46" s="107" t="s">
        <v>37</v>
      </c>
      <c r="D46" s="107"/>
    </row>
    <row r="47" spans="3:4" ht="15">
      <c r="C47" s="16"/>
      <c r="D47" s="16"/>
    </row>
    <row r="48" spans="3:4" ht="15">
      <c r="C48" s="16"/>
      <c r="D48" s="16"/>
    </row>
    <row r="49" spans="1:4" ht="15">
      <c r="A49" s="17" t="s">
        <v>38</v>
      </c>
      <c r="C49" s="16"/>
      <c r="D49" s="16"/>
    </row>
    <row r="50" spans="1:4" ht="15">
      <c r="A50" s="17" t="s">
        <v>39</v>
      </c>
      <c r="C50" s="107"/>
      <c r="D50" s="107"/>
    </row>
  </sheetData>
  <sheetProtection/>
  <mergeCells count="25">
    <mergeCell ref="A1:D1"/>
    <mergeCell ref="A12:B12"/>
    <mergeCell ref="A13:B13"/>
    <mergeCell ref="A14:B14"/>
    <mergeCell ref="A9:D9"/>
    <mergeCell ref="A3:C3"/>
    <mergeCell ref="A4:C4"/>
    <mergeCell ref="A8:C8"/>
    <mergeCell ref="C2:D2"/>
    <mergeCell ref="A40:C40"/>
    <mergeCell ref="A38:C38"/>
    <mergeCell ref="A18:C18"/>
    <mergeCell ref="C50:D50"/>
    <mergeCell ref="C46:D46"/>
    <mergeCell ref="A39:C39"/>
    <mergeCell ref="A37:C37"/>
    <mergeCell ref="A17:C17"/>
    <mergeCell ref="A5:C5"/>
    <mergeCell ref="A6:C6"/>
    <mergeCell ref="A7:C7"/>
    <mergeCell ref="A36:C36"/>
    <mergeCell ref="A11:B11"/>
    <mergeCell ref="A35:C35"/>
    <mergeCell ref="A15:B15"/>
    <mergeCell ref="A16:C16"/>
  </mergeCells>
  <printOptions/>
  <pageMargins left="0.51" right="0.43" top="0.52" bottom="0.51" header="0.52" footer="0.5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C2" sqref="C2:D2"/>
    </sheetView>
  </sheetViews>
  <sheetFormatPr defaultColWidth="9.140625" defaultRowHeight="12.75"/>
  <cols>
    <col min="1" max="1" width="52.421875" style="2" customWidth="1"/>
    <col min="2" max="2" width="15.57421875" style="2" customWidth="1"/>
    <col min="3" max="3" width="18.00390625" style="2" customWidth="1"/>
    <col min="4" max="4" width="15.7109375" style="2" customWidth="1"/>
    <col min="5" max="5" width="9.57421875" style="0" bestFit="1" customWidth="1"/>
  </cols>
  <sheetData>
    <row r="1" spans="1:4" ht="27" customHeight="1">
      <c r="A1" s="127" t="s">
        <v>83</v>
      </c>
      <c r="B1" s="127"/>
      <c r="C1" s="127"/>
      <c r="D1" s="127"/>
    </row>
    <row r="2" spans="1:4" ht="17.25" customHeight="1">
      <c r="A2" s="9"/>
      <c r="B2" s="9"/>
      <c r="C2" s="129" t="s">
        <v>104</v>
      </c>
      <c r="D2" s="129"/>
    </row>
    <row r="3" spans="1:4" ht="27.75" customHeight="1">
      <c r="A3" s="115" t="s">
        <v>60</v>
      </c>
      <c r="B3" s="116"/>
      <c r="C3" s="117"/>
      <c r="D3" s="18">
        <v>539</v>
      </c>
    </row>
    <row r="4" spans="1:4" ht="14.25" customHeight="1">
      <c r="A4" s="112" t="s">
        <v>0</v>
      </c>
      <c r="B4" s="113"/>
      <c r="C4" s="114"/>
      <c r="D4" s="5">
        <v>4</v>
      </c>
    </row>
    <row r="5" spans="1:4" ht="14.25" customHeight="1">
      <c r="A5" s="112" t="s">
        <v>1</v>
      </c>
      <c r="B5" s="113"/>
      <c r="C5" s="114"/>
      <c r="D5" s="5">
        <v>1</v>
      </c>
    </row>
    <row r="6" spans="1:4" ht="14.25" customHeight="1">
      <c r="A6" s="115" t="s">
        <v>84</v>
      </c>
      <c r="B6" s="116"/>
      <c r="C6" s="117"/>
      <c r="D6" s="5">
        <v>1</v>
      </c>
    </row>
    <row r="7" spans="1:4" ht="14.25" customHeight="1">
      <c r="A7" s="112" t="s">
        <v>2</v>
      </c>
      <c r="B7" s="113"/>
      <c r="C7" s="114"/>
      <c r="D7" s="5">
        <v>10</v>
      </c>
    </row>
    <row r="8" spans="1:4" ht="16.5" customHeight="1">
      <c r="A8" s="112" t="s">
        <v>42</v>
      </c>
      <c r="B8" s="113"/>
      <c r="C8" s="114"/>
      <c r="D8" s="5">
        <v>7</v>
      </c>
    </row>
    <row r="9" spans="1:4" ht="14.25">
      <c r="A9" s="128" t="s">
        <v>22</v>
      </c>
      <c r="B9" s="128"/>
      <c r="C9" s="128"/>
      <c r="D9" s="128"/>
    </row>
    <row r="10" spans="1:4" ht="14.25">
      <c r="A10" s="8" t="s">
        <v>21</v>
      </c>
      <c r="B10" s="8"/>
      <c r="C10" s="8"/>
      <c r="D10" s="8"/>
    </row>
    <row r="11" spans="1:4" ht="14.25">
      <c r="A11" s="121"/>
      <c r="B11" s="122"/>
      <c r="C11" s="12" t="s">
        <v>27</v>
      </c>
      <c r="D11" s="11" t="s">
        <v>28</v>
      </c>
    </row>
    <row r="12" spans="1:4" ht="30" customHeight="1">
      <c r="A12" s="124" t="s">
        <v>35</v>
      </c>
      <c r="B12" s="125"/>
      <c r="C12" s="23">
        <v>180.2</v>
      </c>
      <c r="D12" s="23">
        <f>C12*D4</f>
        <v>720.8</v>
      </c>
    </row>
    <row r="13" spans="1:4" ht="15">
      <c r="A13" s="124" t="s">
        <v>24</v>
      </c>
      <c r="B13" s="125"/>
      <c r="C13" s="23">
        <v>2</v>
      </c>
      <c r="D13" s="23">
        <v>2</v>
      </c>
    </row>
    <row r="14" spans="1:4" ht="15" customHeight="1">
      <c r="A14" s="124" t="s">
        <v>90</v>
      </c>
      <c r="B14" s="125"/>
      <c r="C14" s="23">
        <f>C12*C13</f>
        <v>360.4</v>
      </c>
      <c r="D14" s="23">
        <f>D12*D13</f>
        <v>1441.6</v>
      </c>
    </row>
    <row r="15" spans="1:4" ht="30" customHeight="1">
      <c r="A15" s="124" t="s">
        <v>89</v>
      </c>
      <c r="B15" s="125"/>
      <c r="C15" s="23">
        <f>12130/161</f>
        <v>75.3416149068323</v>
      </c>
      <c r="D15" s="23">
        <f>C15*D4</f>
        <v>301.3664596273292</v>
      </c>
    </row>
    <row r="16" spans="1:4" ht="29.25" customHeight="1">
      <c r="A16" s="124" t="s">
        <v>20</v>
      </c>
      <c r="B16" s="126"/>
      <c r="C16" s="125"/>
      <c r="D16" s="23">
        <f>(D14+D15)*10%</f>
        <v>174.29664596273292</v>
      </c>
    </row>
    <row r="17" spans="1:4" ht="23.25" customHeight="1">
      <c r="A17" s="109" t="s">
        <v>29</v>
      </c>
      <c r="B17" s="110"/>
      <c r="C17" s="111"/>
      <c r="D17" s="24">
        <f>D14+D15+D16</f>
        <v>1917.2631055900622</v>
      </c>
    </row>
    <row r="18" spans="1:4" ht="14.25">
      <c r="A18" s="109" t="s">
        <v>19</v>
      </c>
      <c r="B18" s="110"/>
      <c r="C18" s="111"/>
      <c r="D18" s="24">
        <f>D17*27.1%</f>
        <v>519.5783016149069</v>
      </c>
    </row>
    <row r="19" ht="15">
      <c r="A19" s="6" t="s">
        <v>41</v>
      </c>
    </row>
    <row r="20" spans="1:4" s="1" customFormat="1" ht="17.25" customHeight="1">
      <c r="A20" s="10" t="s">
        <v>23</v>
      </c>
      <c r="B20" s="10" t="s">
        <v>78</v>
      </c>
      <c r="C20" s="10" t="s">
        <v>25</v>
      </c>
      <c r="D20" s="10" t="s">
        <v>26</v>
      </c>
    </row>
    <row r="21" spans="1:4" ht="15">
      <c r="A21" s="3" t="s">
        <v>44</v>
      </c>
      <c r="B21" s="3">
        <v>3</v>
      </c>
      <c r="C21" s="4">
        <v>265</v>
      </c>
      <c r="D21" s="4">
        <f>B21*C21</f>
        <v>795</v>
      </c>
    </row>
    <row r="22" spans="1:4" ht="15">
      <c r="A22" s="3" t="s">
        <v>45</v>
      </c>
      <c r="B22" s="3">
        <v>2</v>
      </c>
      <c r="C22" s="4">
        <v>283</v>
      </c>
      <c r="D22" s="4">
        <f>B22*C22</f>
        <v>566</v>
      </c>
    </row>
    <row r="23" spans="1:4" ht="15">
      <c r="A23" s="3" t="s">
        <v>71</v>
      </c>
      <c r="B23" s="3">
        <v>10</v>
      </c>
      <c r="C23" s="4">
        <v>18</v>
      </c>
      <c r="D23" s="4">
        <f aca="true" t="shared" si="0" ref="D23:D35">B23*C23</f>
        <v>180</v>
      </c>
    </row>
    <row r="24" spans="1:4" ht="15">
      <c r="A24" s="3" t="s">
        <v>88</v>
      </c>
      <c r="B24" s="3">
        <v>5</v>
      </c>
      <c r="C24" s="4">
        <v>115</v>
      </c>
      <c r="D24" s="4">
        <f t="shared" si="0"/>
        <v>575</v>
      </c>
    </row>
    <row r="25" spans="1:4" ht="15">
      <c r="A25" s="3" t="s">
        <v>85</v>
      </c>
      <c r="B25" s="3">
        <v>5</v>
      </c>
      <c r="C25" s="4">
        <v>25</v>
      </c>
      <c r="D25" s="4">
        <f t="shared" si="0"/>
        <v>125</v>
      </c>
    </row>
    <row r="26" spans="1:4" ht="15">
      <c r="A26" s="3" t="s">
        <v>86</v>
      </c>
      <c r="B26" s="3">
        <v>5</v>
      </c>
      <c r="C26" s="4">
        <v>85</v>
      </c>
      <c r="D26" s="4">
        <f t="shared" si="0"/>
        <v>425</v>
      </c>
    </row>
    <row r="27" spans="1:4" ht="15">
      <c r="A27" s="3" t="s">
        <v>87</v>
      </c>
      <c r="B27" s="3">
        <v>5</v>
      </c>
      <c r="C27" s="4">
        <v>16</v>
      </c>
      <c r="D27" s="4">
        <f t="shared" si="0"/>
        <v>80</v>
      </c>
    </row>
    <row r="28" spans="1:4" ht="15">
      <c r="A28" s="3" t="s">
        <v>72</v>
      </c>
      <c r="B28" s="3">
        <v>1</v>
      </c>
      <c r="C28" s="4">
        <v>175.6</v>
      </c>
      <c r="D28" s="4">
        <f t="shared" si="0"/>
        <v>175.6</v>
      </c>
    </row>
    <row r="29" spans="1:4" ht="15">
      <c r="A29" s="3" t="s">
        <v>73</v>
      </c>
      <c r="B29" s="3">
        <v>3</v>
      </c>
      <c r="C29" s="4">
        <v>135</v>
      </c>
      <c r="D29" s="4">
        <f t="shared" si="0"/>
        <v>405</v>
      </c>
    </row>
    <row r="30" spans="1:4" ht="15">
      <c r="A30" s="3" t="s">
        <v>74</v>
      </c>
      <c r="B30" s="3">
        <v>1</v>
      </c>
      <c r="C30" s="4">
        <v>188</v>
      </c>
      <c r="D30" s="4">
        <f t="shared" si="0"/>
        <v>188</v>
      </c>
    </row>
    <row r="31" spans="1:4" ht="15">
      <c r="A31" s="3" t="s">
        <v>75</v>
      </c>
      <c r="B31" s="3">
        <v>1</v>
      </c>
      <c r="C31" s="4">
        <v>59.8</v>
      </c>
      <c r="D31" s="4">
        <f t="shared" si="0"/>
        <v>59.8</v>
      </c>
    </row>
    <row r="32" spans="1:4" ht="15">
      <c r="A32" s="3" t="s">
        <v>76</v>
      </c>
      <c r="B32" s="3">
        <v>2</v>
      </c>
      <c r="C32" s="4">
        <v>18</v>
      </c>
      <c r="D32" s="4">
        <f t="shared" si="0"/>
        <v>36</v>
      </c>
    </row>
    <row r="33" spans="1:4" ht="15">
      <c r="A33" s="3" t="s">
        <v>77</v>
      </c>
      <c r="B33" s="3">
        <v>7</v>
      </c>
      <c r="C33" s="4">
        <v>7.8</v>
      </c>
      <c r="D33" s="4">
        <f t="shared" si="0"/>
        <v>54.6</v>
      </c>
    </row>
    <row r="34" spans="1:4" ht="15">
      <c r="A34" s="3" t="s">
        <v>79</v>
      </c>
      <c r="B34" s="3">
        <v>3</v>
      </c>
      <c r="C34" s="4">
        <v>58.6</v>
      </c>
      <c r="D34" s="4">
        <f t="shared" si="0"/>
        <v>175.8</v>
      </c>
    </row>
    <row r="35" spans="1:4" ht="15">
      <c r="A35" s="3" t="s">
        <v>80</v>
      </c>
      <c r="B35" s="3">
        <v>1</v>
      </c>
      <c r="C35" s="4">
        <v>53.25</v>
      </c>
      <c r="D35" s="4">
        <f t="shared" si="0"/>
        <v>53.25</v>
      </c>
    </row>
    <row r="36" spans="1:4" ht="15">
      <c r="A36" s="3" t="s">
        <v>55</v>
      </c>
      <c r="B36" s="3"/>
      <c r="C36" s="4"/>
      <c r="D36" s="4">
        <f>SUM(D21:D35)</f>
        <v>3894.05</v>
      </c>
    </row>
    <row r="37" spans="1:4" ht="14.25">
      <c r="A37" s="13" t="s">
        <v>48</v>
      </c>
      <c r="B37" s="13"/>
      <c r="C37" s="13"/>
      <c r="D37" s="14">
        <f>D36/D8</f>
        <v>556.2928571428572</v>
      </c>
    </row>
    <row r="38" ht="15">
      <c r="A38" s="6" t="s">
        <v>30</v>
      </c>
    </row>
    <row r="39" spans="1:4" ht="21" customHeight="1">
      <c r="A39" s="123" t="s">
        <v>56</v>
      </c>
      <c r="B39" s="123"/>
      <c r="C39" s="123"/>
      <c r="D39" s="20">
        <v>0</v>
      </c>
    </row>
    <row r="40" spans="1:4" ht="14.25">
      <c r="A40" s="118" t="s">
        <v>32</v>
      </c>
      <c r="B40" s="119"/>
      <c r="C40" s="120"/>
      <c r="D40" s="19">
        <f>D42+D43+D41</f>
        <v>200.9927999381571</v>
      </c>
    </row>
    <row r="41" spans="1:4" ht="24.75" customHeight="1">
      <c r="A41" s="118" t="s">
        <v>99</v>
      </c>
      <c r="B41" s="119"/>
      <c r="C41" s="120"/>
      <c r="D41" s="21">
        <f>48495.43/12/D3*D7*0.1</f>
        <v>7.497747371675944</v>
      </c>
    </row>
    <row r="42" spans="1:4" ht="29.25" customHeight="1">
      <c r="A42" s="123" t="s">
        <v>96</v>
      </c>
      <c r="B42" s="123"/>
      <c r="C42" s="123"/>
      <c r="D42" s="21">
        <f>868681.04/12/D3*D7*0.1</f>
        <v>134.3044279529994</v>
      </c>
    </row>
    <row r="43" spans="1:4" ht="20.25" customHeight="1">
      <c r="A43" s="118" t="s">
        <v>82</v>
      </c>
      <c r="B43" s="119"/>
      <c r="C43" s="120"/>
      <c r="D43" s="22">
        <f>382844.96/12/D3*D7*0.1</f>
        <v>59.19062461348176</v>
      </c>
    </row>
    <row r="44" spans="1:4" ht="31.5" customHeight="1">
      <c r="A44" s="118" t="s">
        <v>57</v>
      </c>
      <c r="B44" s="119"/>
      <c r="C44" s="120"/>
      <c r="D44" s="19">
        <v>0</v>
      </c>
    </row>
    <row r="45" spans="1:4" ht="31.5" customHeight="1">
      <c r="A45" s="26"/>
      <c r="B45" s="26"/>
      <c r="C45" s="26"/>
      <c r="D45" s="27"/>
    </row>
    <row r="46" spans="1:4" ht="31.5" customHeight="1">
      <c r="A46" s="26"/>
      <c r="B46" s="26"/>
      <c r="C46" s="26"/>
      <c r="D46" s="27"/>
    </row>
    <row r="47" spans="1:4" ht="26.25" customHeight="1">
      <c r="A47" s="15"/>
      <c r="B47" s="15"/>
      <c r="C47" s="15"/>
      <c r="D47" s="15"/>
    </row>
    <row r="48" spans="1:4" ht="26.25" customHeight="1">
      <c r="A48" s="15"/>
      <c r="B48" s="15"/>
      <c r="C48" s="15"/>
      <c r="D48" s="15"/>
    </row>
    <row r="49" ht="15">
      <c r="D49" s="7"/>
    </row>
    <row r="50" spans="1:4" ht="15">
      <c r="A50" s="2" t="s">
        <v>36</v>
      </c>
      <c r="C50" s="107" t="s">
        <v>37</v>
      </c>
      <c r="D50" s="107"/>
    </row>
    <row r="51" spans="3:4" ht="15">
      <c r="C51" s="16"/>
      <c r="D51" s="16"/>
    </row>
    <row r="52" spans="3:4" ht="15">
      <c r="C52" s="16"/>
      <c r="D52" s="16"/>
    </row>
    <row r="53" spans="1:4" ht="15">
      <c r="A53" s="17" t="s">
        <v>38</v>
      </c>
      <c r="C53" s="16"/>
      <c r="D53" s="16"/>
    </row>
    <row r="54" spans="1:4" ht="15">
      <c r="A54" s="17" t="s">
        <v>39</v>
      </c>
      <c r="C54" s="107"/>
      <c r="D54" s="107"/>
    </row>
  </sheetData>
  <sheetProtection/>
  <mergeCells count="25">
    <mergeCell ref="A41:C41"/>
    <mergeCell ref="A42:C42"/>
    <mergeCell ref="A43:C43"/>
    <mergeCell ref="A44:C44"/>
    <mergeCell ref="C50:D50"/>
    <mergeCell ref="C54:D54"/>
    <mergeCell ref="A15:B15"/>
    <mergeCell ref="A16:C16"/>
    <mergeCell ref="A17:C17"/>
    <mergeCell ref="A18:C18"/>
    <mergeCell ref="A39:C39"/>
    <mergeCell ref="A40:C40"/>
    <mergeCell ref="A8:C8"/>
    <mergeCell ref="A9:D9"/>
    <mergeCell ref="A11:B11"/>
    <mergeCell ref="A12:B12"/>
    <mergeCell ref="A13:B13"/>
    <mergeCell ref="A14:B14"/>
    <mergeCell ref="A1:D1"/>
    <mergeCell ref="A3:C3"/>
    <mergeCell ref="A4:C4"/>
    <mergeCell ref="A5:C5"/>
    <mergeCell ref="A6:C6"/>
    <mergeCell ref="A7:C7"/>
    <mergeCell ref="C2:D2"/>
  </mergeCells>
  <printOptions/>
  <pageMargins left="0.51" right="0.43" top="0.52" bottom="0.51" header="0.52" footer="0.5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52.421875" style="2" customWidth="1"/>
    <col min="2" max="2" width="15.57421875" style="2" customWidth="1"/>
    <col min="3" max="3" width="18.00390625" style="2" customWidth="1"/>
    <col min="4" max="4" width="15.7109375" style="2" customWidth="1"/>
    <col min="5" max="5" width="9.57421875" style="0" bestFit="1" customWidth="1"/>
  </cols>
  <sheetData>
    <row r="1" spans="1:4" ht="27" customHeight="1">
      <c r="A1" s="127" t="s">
        <v>63</v>
      </c>
      <c r="B1" s="127"/>
      <c r="C1" s="127"/>
      <c r="D1" s="127"/>
    </row>
    <row r="2" spans="1:4" ht="17.25" customHeight="1">
      <c r="A2" s="9"/>
      <c r="B2" s="9"/>
      <c r="C2" s="129" t="s">
        <v>104</v>
      </c>
      <c r="D2" s="129"/>
    </row>
    <row r="3" spans="1:4" ht="27.75" customHeight="1">
      <c r="A3" s="115" t="s">
        <v>60</v>
      </c>
      <c r="B3" s="116"/>
      <c r="C3" s="117"/>
      <c r="D3" s="18">
        <v>539</v>
      </c>
    </row>
    <row r="4" spans="1:4" ht="14.25" customHeight="1">
      <c r="A4" s="112" t="s">
        <v>0</v>
      </c>
      <c r="B4" s="113"/>
      <c r="C4" s="114"/>
      <c r="D4" s="5">
        <v>4</v>
      </c>
    </row>
    <row r="5" spans="1:4" ht="14.25" customHeight="1">
      <c r="A5" s="112" t="s">
        <v>1</v>
      </c>
      <c r="B5" s="113"/>
      <c r="C5" s="114"/>
      <c r="D5" s="5">
        <v>1</v>
      </c>
    </row>
    <row r="6" spans="1:4" ht="14.25" customHeight="1">
      <c r="A6" s="115" t="s">
        <v>84</v>
      </c>
      <c r="B6" s="116"/>
      <c r="C6" s="117"/>
      <c r="D6" s="5">
        <v>1</v>
      </c>
    </row>
    <row r="7" spans="1:4" ht="14.25" customHeight="1">
      <c r="A7" s="112" t="s">
        <v>2</v>
      </c>
      <c r="B7" s="113"/>
      <c r="C7" s="114"/>
      <c r="D7" s="5">
        <v>10</v>
      </c>
    </row>
    <row r="8" spans="1:4" ht="16.5" customHeight="1">
      <c r="A8" s="112" t="s">
        <v>42</v>
      </c>
      <c r="B8" s="113"/>
      <c r="C8" s="114"/>
      <c r="D8" s="5">
        <v>7</v>
      </c>
    </row>
    <row r="9" spans="1:4" ht="14.25">
      <c r="A9" s="128" t="s">
        <v>22</v>
      </c>
      <c r="B9" s="128"/>
      <c r="C9" s="128"/>
      <c r="D9" s="128"/>
    </row>
    <row r="10" spans="1:4" ht="14.25">
      <c r="A10" s="8" t="s">
        <v>21</v>
      </c>
      <c r="B10" s="8"/>
      <c r="C10" s="8"/>
      <c r="D10" s="8"/>
    </row>
    <row r="11" spans="1:4" ht="14.25">
      <c r="A11" s="121"/>
      <c r="B11" s="122"/>
      <c r="C11" s="12" t="s">
        <v>27</v>
      </c>
      <c r="D11" s="11" t="s">
        <v>28</v>
      </c>
    </row>
    <row r="12" spans="1:4" ht="30" customHeight="1">
      <c r="A12" s="124" t="s">
        <v>35</v>
      </c>
      <c r="B12" s="125"/>
      <c r="C12" s="23">
        <v>180.2</v>
      </c>
      <c r="D12" s="23">
        <f>C12*D4</f>
        <v>720.8</v>
      </c>
    </row>
    <row r="13" spans="1:4" ht="15">
      <c r="A13" s="124" t="s">
        <v>24</v>
      </c>
      <c r="B13" s="125"/>
      <c r="C13" s="23">
        <v>2</v>
      </c>
      <c r="D13" s="23">
        <v>2</v>
      </c>
    </row>
    <row r="14" spans="1:4" ht="15" customHeight="1">
      <c r="A14" s="124" t="s">
        <v>90</v>
      </c>
      <c r="B14" s="125"/>
      <c r="C14" s="23">
        <f>C12*C13</f>
        <v>360.4</v>
      </c>
      <c r="D14" s="23">
        <f>D12*D13</f>
        <v>1441.6</v>
      </c>
    </row>
    <row r="15" spans="1:4" ht="30" customHeight="1">
      <c r="A15" s="124" t="s">
        <v>89</v>
      </c>
      <c r="B15" s="125"/>
      <c r="C15" s="23">
        <f>12130/161</f>
        <v>75.3416149068323</v>
      </c>
      <c r="D15" s="23">
        <f>C15*D4</f>
        <v>301.3664596273292</v>
      </c>
    </row>
    <row r="16" spans="1:4" ht="29.25" customHeight="1">
      <c r="A16" s="124" t="s">
        <v>20</v>
      </c>
      <c r="B16" s="126"/>
      <c r="C16" s="125"/>
      <c r="D16" s="23">
        <f>(D14+D15)*10%</f>
        <v>174.29664596273292</v>
      </c>
    </row>
    <row r="17" spans="1:4" ht="23.25" customHeight="1">
      <c r="A17" s="109" t="s">
        <v>29</v>
      </c>
      <c r="B17" s="110"/>
      <c r="C17" s="111"/>
      <c r="D17" s="24">
        <f>D14+D15+D16</f>
        <v>1917.2631055900622</v>
      </c>
    </row>
    <row r="18" spans="1:4" ht="14.25">
      <c r="A18" s="109" t="s">
        <v>19</v>
      </c>
      <c r="B18" s="110"/>
      <c r="C18" s="111"/>
      <c r="D18" s="24">
        <f>D17*27.1%</f>
        <v>519.5783016149069</v>
      </c>
    </row>
    <row r="19" ht="15">
      <c r="A19" s="6" t="s">
        <v>41</v>
      </c>
    </row>
    <row r="20" spans="1:4" s="1" customFormat="1" ht="17.25" customHeight="1">
      <c r="A20" s="10" t="s">
        <v>23</v>
      </c>
      <c r="B20" s="10" t="s">
        <v>78</v>
      </c>
      <c r="C20" s="10" t="s">
        <v>25</v>
      </c>
      <c r="D20" s="10" t="s">
        <v>26</v>
      </c>
    </row>
    <row r="21" spans="1:4" ht="15">
      <c r="A21" s="3" t="s">
        <v>44</v>
      </c>
      <c r="B21" s="3">
        <v>3</v>
      </c>
      <c r="C21" s="4">
        <v>265</v>
      </c>
      <c r="D21" s="4">
        <f>B21*C21</f>
        <v>795</v>
      </c>
    </row>
    <row r="22" spans="1:4" ht="15">
      <c r="A22" s="3" t="s">
        <v>45</v>
      </c>
      <c r="B22" s="3">
        <v>2</v>
      </c>
      <c r="C22" s="4">
        <v>283</v>
      </c>
      <c r="D22" s="4">
        <f>B22*C22</f>
        <v>566</v>
      </c>
    </row>
    <row r="23" spans="1:4" ht="15">
      <c r="A23" s="3" t="s">
        <v>72</v>
      </c>
      <c r="B23" s="3">
        <v>1</v>
      </c>
      <c r="C23" s="4">
        <v>175.6</v>
      </c>
      <c r="D23" s="4">
        <f aca="true" t="shared" si="0" ref="D23:D30">B23*C23</f>
        <v>175.6</v>
      </c>
    </row>
    <row r="24" spans="1:4" ht="15">
      <c r="A24" s="3" t="s">
        <v>73</v>
      </c>
      <c r="B24" s="3">
        <v>3</v>
      </c>
      <c r="C24" s="4">
        <v>135</v>
      </c>
      <c r="D24" s="4">
        <f t="shared" si="0"/>
        <v>405</v>
      </c>
    </row>
    <row r="25" spans="1:4" ht="15">
      <c r="A25" s="3" t="s">
        <v>74</v>
      </c>
      <c r="B25" s="3">
        <v>1</v>
      </c>
      <c r="C25" s="4">
        <v>188</v>
      </c>
      <c r="D25" s="4">
        <f t="shared" si="0"/>
        <v>188</v>
      </c>
    </row>
    <row r="26" spans="1:4" ht="15">
      <c r="A26" s="3" t="s">
        <v>75</v>
      </c>
      <c r="B26" s="3">
        <v>1</v>
      </c>
      <c r="C26" s="4">
        <v>59.8</v>
      </c>
      <c r="D26" s="4">
        <f t="shared" si="0"/>
        <v>59.8</v>
      </c>
    </row>
    <row r="27" spans="1:4" ht="15">
      <c r="A27" s="3" t="s">
        <v>76</v>
      </c>
      <c r="B27" s="3">
        <v>2</v>
      </c>
      <c r="C27" s="4">
        <v>18</v>
      </c>
      <c r="D27" s="4">
        <f t="shared" si="0"/>
        <v>36</v>
      </c>
    </row>
    <row r="28" spans="1:4" ht="15">
      <c r="A28" s="3" t="s">
        <v>77</v>
      </c>
      <c r="B28" s="3">
        <v>7</v>
      </c>
      <c r="C28" s="4">
        <v>7.8</v>
      </c>
      <c r="D28" s="4">
        <f t="shared" si="0"/>
        <v>54.6</v>
      </c>
    </row>
    <row r="29" spans="1:4" ht="15">
      <c r="A29" s="3" t="s">
        <v>79</v>
      </c>
      <c r="B29" s="3">
        <v>3</v>
      </c>
      <c r="C29" s="4">
        <v>58.6</v>
      </c>
      <c r="D29" s="4">
        <f t="shared" si="0"/>
        <v>175.8</v>
      </c>
    </row>
    <row r="30" spans="1:4" ht="15">
      <c r="A30" s="3" t="s">
        <v>80</v>
      </c>
      <c r="B30" s="3">
        <v>1</v>
      </c>
      <c r="C30" s="4">
        <v>53.25</v>
      </c>
      <c r="D30" s="4">
        <f t="shared" si="0"/>
        <v>53.25</v>
      </c>
    </row>
    <row r="31" spans="1:4" ht="15">
      <c r="A31" s="3" t="s">
        <v>55</v>
      </c>
      <c r="B31" s="3"/>
      <c r="C31" s="4"/>
      <c r="D31" s="4">
        <f>SUM(D21:D30)</f>
        <v>2509.05</v>
      </c>
    </row>
    <row r="32" spans="1:4" ht="14.25">
      <c r="A32" s="13" t="s">
        <v>48</v>
      </c>
      <c r="B32" s="13"/>
      <c r="C32" s="13"/>
      <c r="D32" s="14">
        <f>D31/D8</f>
        <v>358.4357142857143</v>
      </c>
    </row>
    <row r="33" ht="15">
      <c r="A33" s="6" t="s">
        <v>30</v>
      </c>
    </row>
    <row r="34" spans="1:4" ht="21" customHeight="1">
      <c r="A34" s="123" t="s">
        <v>56</v>
      </c>
      <c r="B34" s="123"/>
      <c r="C34" s="123"/>
      <c r="D34" s="20">
        <v>0</v>
      </c>
    </row>
    <row r="35" spans="1:4" ht="14.25">
      <c r="A35" s="118" t="s">
        <v>32</v>
      </c>
      <c r="B35" s="119"/>
      <c r="C35" s="120"/>
      <c r="D35" s="19">
        <f>D37+D38+D36</f>
        <v>200.9927999381571</v>
      </c>
    </row>
    <row r="36" spans="1:4" ht="24.75" customHeight="1">
      <c r="A36" s="118" t="s">
        <v>98</v>
      </c>
      <c r="B36" s="119"/>
      <c r="C36" s="120"/>
      <c r="D36" s="21">
        <f>48495.43/12/D3*D7*0.1</f>
        <v>7.497747371675944</v>
      </c>
    </row>
    <row r="37" spans="1:4" ht="29.25" customHeight="1">
      <c r="A37" s="123" t="s">
        <v>81</v>
      </c>
      <c r="B37" s="123"/>
      <c r="C37" s="123"/>
      <c r="D37" s="21">
        <f>868681.04/12/D3*D7*0.1</f>
        <v>134.3044279529994</v>
      </c>
    </row>
    <row r="38" spans="1:4" ht="20.25" customHeight="1">
      <c r="A38" s="118" t="s">
        <v>82</v>
      </c>
      <c r="B38" s="119"/>
      <c r="C38" s="120"/>
      <c r="D38" s="22">
        <f>382844.96/12/D3*D7*0.1</f>
        <v>59.19062461348176</v>
      </c>
    </row>
    <row r="39" spans="1:4" ht="31.5" customHeight="1">
      <c r="A39" s="118" t="s">
        <v>57</v>
      </c>
      <c r="B39" s="119"/>
      <c r="C39" s="120"/>
      <c r="D39" s="19">
        <v>0</v>
      </c>
    </row>
    <row r="40" spans="1:4" ht="31.5" customHeight="1">
      <c r="A40" s="26"/>
      <c r="B40" s="26"/>
      <c r="C40" s="26"/>
      <c r="D40" s="27"/>
    </row>
    <row r="41" spans="1:4" ht="31.5" customHeight="1">
      <c r="A41" s="26"/>
      <c r="B41" s="26"/>
      <c r="C41" s="26"/>
      <c r="D41" s="27"/>
    </row>
    <row r="42" spans="1:4" ht="26.25" customHeight="1">
      <c r="A42" s="15"/>
      <c r="B42" s="15"/>
      <c r="C42" s="15"/>
      <c r="D42" s="15"/>
    </row>
    <row r="43" spans="1:4" ht="26.25" customHeight="1">
      <c r="A43" s="15"/>
      <c r="B43" s="15"/>
      <c r="C43" s="15"/>
      <c r="D43" s="15"/>
    </row>
    <row r="44" ht="15">
      <c r="D44" s="7"/>
    </row>
    <row r="45" spans="1:4" ht="15">
      <c r="A45" s="2" t="s">
        <v>36</v>
      </c>
      <c r="C45" s="107" t="s">
        <v>37</v>
      </c>
      <c r="D45" s="107"/>
    </row>
    <row r="46" spans="3:4" ht="15">
      <c r="C46" s="16"/>
      <c r="D46" s="16"/>
    </row>
    <row r="47" spans="3:4" ht="15">
      <c r="C47" s="16"/>
      <c r="D47" s="16"/>
    </row>
    <row r="48" spans="1:4" ht="15">
      <c r="A48" s="17" t="s">
        <v>38</v>
      </c>
      <c r="C48" s="16"/>
      <c r="D48" s="16"/>
    </row>
    <row r="49" spans="1:4" ht="15">
      <c r="A49" s="17" t="s">
        <v>39</v>
      </c>
      <c r="C49" s="107"/>
      <c r="D49" s="107"/>
    </row>
  </sheetData>
  <sheetProtection/>
  <mergeCells count="25">
    <mergeCell ref="A36:C36"/>
    <mergeCell ref="A37:C37"/>
    <mergeCell ref="A38:C38"/>
    <mergeCell ref="A39:C39"/>
    <mergeCell ref="C45:D45"/>
    <mergeCell ref="C49:D49"/>
    <mergeCell ref="A15:B15"/>
    <mergeCell ref="A16:C16"/>
    <mergeCell ref="A17:C17"/>
    <mergeCell ref="A18:C18"/>
    <mergeCell ref="A34:C34"/>
    <mergeCell ref="A35:C35"/>
    <mergeCell ref="A8:C8"/>
    <mergeCell ref="A9:D9"/>
    <mergeCell ref="A11:B11"/>
    <mergeCell ref="A12:B12"/>
    <mergeCell ref="A13:B13"/>
    <mergeCell ref="A14:B14"/>
    <mergeCell ref="A1:D1"/>
    <mergeCell ref="A3:C3"/>
    <mergeCell ref="A4:C4"/>
    <mergeCell ref="A5:C5"/>
    <mergeCell ref="A6:C6"/>
    <mergeCell ref="A7:C7"/>
    <mergeCell ref="C2:D2"/>
  </mergeCells>
  <printOptions/>
  <pageMargins left="0.51" right="0.43" top="0.52" bottom="0.51" header="0.52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52.421875" style="2" customWidth="1"/>
    <col min="2" max="2" width="15.57421875" style="2" customWidth="1"/>
    <col min="3" max="3" width="18.00390625" style="2" customWidth="1"/>
    <col min="4" max="4" width="15.7109375" style="2" customWidth="1"/>
    <col min="5" max="5" width="9.57421875" style="0" bestFit="1" customWidth="1"/>
  </cols>
  <sheetData>
    <row r="1" spans="1:4" ht="42" customHeight="1">
      <c r="A1" s="127" t="s">
        <v>109</v>
      </c>
      <c r="B1" s="127"/>
      <c r="C1" s="127"/>
      <c r="D1" s="127"/>
    </row>
    <row r="2" spans="1:4" ht="17.25" customHeight="1">
      <c r="A2" s="9"/>
      <c r="B2" s="9"/>
      <c r="C2" s="129" t="s">
        <v>104</v>
      </c>
      <c r="D2" s="129"/>
    </row>
    <row r="3" spans="1:4" ht="27.75" customHeight="1">
      <c r="A3" s="115" t="s">
        <v>60</v>
      </c>
      <c r="B3" s="116"/>
      <c r="C3" s="117"/>
      <c r="D3" s="18">
        <v>539</v>
      </c>
    </row>
    <row r="4" spans="1:4" ht="14.25" customHeight="1">
      <c r="A4" s="112" t="s">
        <v>0</v>
      </c>
      <c r="B4" s="113"/>
      <c r="C4" s="114"/>
      <c r="D4" s="5">
        <v>4</v>
      </c>
    </row>
    <row r="5" spans="1:4" ht="14.25" customHeight="1">
      <c r="A5" s="112" t="s">
        <v>1</v>
      </c>
      <c r="B5" s="113"/>
      <c r="C5" s="114"/>
      <c r="D5" s="5">
        <v>1</v>
      </c>
    </row>
    <row r="6" spans="1:4" ht="14.25" customHeight="1">
      <c r="A6" s="115" t="s">
        <v>84</v>
      </c>
      <c r="B6" s="116"/>
      <c r="C6" s="117"/>
      <c r="D6" s="5">
        <v>2</v>
      </c>
    </row>
    <row r="7" spans="1:4" ht="14.25" customHeight="1">
      <c r="A7" s="112" t="s">
        <v>2</v>
      </c>
      <c r="B7" s="113"/>
      <c r="C7" s="114"/>
      <c r="D7" s="5">
        <v>10</v>
      </c>
    </row>
    <row r="8" spans="1:4" ht="16.5" customHeight="1">
      <c r="A8" s="112" t="s">
        <v>42</v>
      </c>
      <c r="B8" s="113"/>
      <c r="C8" s="114"/>
      <c r="D8" s="5">
        <v>7</v>
      </c>
    </row>
    <row r="9" spans="1:4" ht="14.25">
      <c r="A9" s="128" t="s">
        <v>22</v>
      </c>
      <c r="B9" s="128"/>
      <c r="C9" s="128"/>
      <c r="D9" s="128"/>
    </row>
    <row r="10" spans="1:4" ht="14.25">
      <c r="A10" s="8" t="s">
        <v>21</v>
      </c>
      <c r="B10" s="8"/>
      <c r="C10" s="8"/>
      <c r="D10" s="8"/>
    </row>
    <row r="11" spans="1:4" ht="14.25">
      <c r="A11" s="121"/>
      <c r="B11" s="122"/>
      <c r="C11" s="12" t="s">
        <v>27</v>
      </c>
      <c r="D11" s="11" t="s">
        <v>28</v>
      </c>
    </row>
    <row r="12" spans="1:4" ht="30" customHeight="1">
      <c r="A12" s="124" t="s">
        <v>35</v>
      </c>
      <c r="B12" s="125"/>
      <c r="C12" s="23">
        <v>180.2</v>
      </c>
      <c r="D12" s="23">
        <f>C12*D4*D6</f>
        <v>1441.6</v>
      </c>
    </row>
    <row r="13" spans="1:4" ht="15">
      <c r="A13" s="124" t="s">
        <v>24</v>
      </c>
      <c r="B13" s="125"/>
      <c r="C13" s="23">
        <v>2</v>
      </c>
      <c r="D13" s="23">
        <v>2</v>
      </c>
    </row>
    <row r="14" spans="1:4" ht="15" customHeight="1">
      <c r="A14" s="124" t="s">
        <v>90</v>
      </c>
      <c r="B14" s="125"/>
      <c r="C14" s="23">
        <f>C12*C13*D6</f>
        <v>720.8</v>
      </c>
      <c r="D14" s="23">
        <f>D12*D13</f>
        <v>2883.2</v>
      </c>
    </row>
    <row r="15" spans="1:4" ht="30" customHeight="1">
      <c r="A15" s="124" t="s">
        <v>89</v>
      </c>
      <c r="B15" s="125"/>
      <c r="C15" s="23">
        <f>12130/161</f>
        <v>75.3416149068323</v>
      </c>
      <c r="D15" s="23">
        <f>C15*D4</f>
        <v>301.3664596273292</v>
      </c>
    </row>
    <row r="16" spans="1:4" ht="29.25" customHeight="1">
      <c r="A16" s="124" t="s">
        <v>20</v>
      </c>
      <c r="B16" s="126"/>
      <c r="C16" s="125"/>
      <c r="D16" s="23">
        <f>(D14+D15)*10%</f>
        <v>318.4566459627329</v>
      </c>
    </row>
    <row r="17" spans="1:4" ht="23.25" customHeight="1">
      <c r="A17" s="109" t="s">
        <v>29</v>
      </c>
      <c r="B17" s="110"/>
      <c r="C17" s="111"/>
      <c r="D17" s="24">
        <f>D14+D15+D16</f>
        <v>3503.023105590062</v>
      </c>
    </row>
    <row r="18" spans="1:4" ht="14.25">
      <c r="A18" s="109" t="s">
        <v>19</v>
      </c>
      <c r="B18" s="110"/>
      <c r="C18" s="111"/>
      <c r="D18" s="24">
        <f>D17*27.1%</f>
        <v>949.319261614907</v>
      </c>
    </row>
    <row r="19" ht="15">
      <c r="A19" s="6" t="s">
        <v>41</v>
      </c>
    </row>
    <row r="20" spans="1:4" s="1" customFormat="1" ht="17.25" customHeight="1">
      <c r="A20" s="10" t="s">
        <v>23</v>
      </c>
      <c r="B20" s="10" t="s">
        <v>78</v>
      </c>
      <c r="C20" s="10" t="s">
        <v>25</v>
      </c>
      <c r="D20" s="10" t="s">
        <v>26</v>
      </c>
    </row>
    <row r="21" spans="1:4" ht="15">
      <c r="A21" s="3" t="s">
        <v>44</v>
      </c>
      <c r="B21" s="3">
        <v>5</v>
      </c>
      <c r="C21" s="4">
        <v>265</v>
      </c>
      <c r="D21" s="4">
        <f>B21*C21</f>
        <v>1325</v>
      </c>
    </row>
    <row r="22" spans="1:4" ht="15">
      <c r="A22" s="3" t="s">
        <v>45</v>
      </c>
      <c r="B22" s="3">
        <v>2</v>
      </c>
      <c r="C22" s="4">
        <v>283</v>
      </c>
      <c r="D22" s="4">
        <f>B22*C22</f>
        <v>566</v>
      </c>
    </row>
    <row r="23" spans="1:4" ht="15">
      <c r="A23" s="3" t="s">
        <v>71</v>
      </c>
      <c r="B23" s="3">
        <v>10</v>
      </c>
      <c r="C23" s="4">
        <v>18</v>
      </c>
      <c r="D23" s="4">
        <f aca="true" t="shared" si="0" ref="D23:D31">B23*C23</f>
        <v>180</v>
      </c>
    </row>
    <row r="24" spans="1:4" ht="15">
      <c r="A24" s="3" t="s">
        <v>72</v>
      </c>
      <c r="B24" s="3">
        <v>1</v>
      </c>
      <c r="C24" s="4">
        <v>175.6</v>
      </c>
      <c r="D24" s="4">
        <f t="shared" si="0"/>
        <v>175.6</v>
      </c>
    </row>
    <row r="25" spans="1:4" ht="15">
      <c r="A25" s="3" t="s">
        <v>73</v>
      </c>
      <c r="B25" s="3">
        <v>3</v>
      </c>
      <c r="C25" s="4">
        <v>135</v>
      </c>
      <c r="D25" s="4">
        <f t="shared" si="0"/>
        <v>405</v>
      </c>
    </row>
    <row r="26" spans="1:4" ht="15">
      <c r="A26" s="3" t="s">
        <v>74</v>
      </c>
      <c r="B26" s="3">
        <v>1</v>
      </c>
      <c r="C26" s="4">
        <v>188</v>
      </c>
      <c r="D26" s="4">
        <f t="shared" si="0"/>
        <v>188</v>
      </c>
    </row>
    <row r="27" spans="1:4" ht="15">
      <c r="A27" s="3" t="s">
        <v>75</v>
      </c>
      <c r="B27" s="3">
        <v>1</v>
      </c>
      <c r="C27" s="4">
        <v>59.8</v>
      </c>
      <c r="D27" s="4">
        <f t="shared" si="0"/>
        <v>59.8</v>
      </c>
    </row>
    <row r="28" spans="1:4" ht="15">
      <c r="A28" s="3" t="s">
        <v>76</v>
      </c>
      <c r="B28" s="3">
        <v>2</v>
      </c>
      <c r="C28" s="4">
        <v>18</v>
      </c>
      <c r="D28" s="4">
        <f t="shared" si="0"/>
        <v>36</v>
      </c>
    </row>
    <row r="29" spans="1:4" ht="15">
      <c r="A29" s="3" t="s">
        <v>77</v>
      </c>
      <c r="B29" s="3">
        <v>7</v>
      </c>
      <c r="C29" s="4">
        <v>7.8</v>
      </c>
      <c r="D29" s="4">
        <f t="shared" si="0"/>
        <v>54.6</v>
      </c>
    </row>
    <row r="30" spans="1:4" ht="15">
      <c r="A30" s="3" t="s">
        <v>79</v>
      </c>
      <c r="B30" s="3">
        <v>3</v>
      </c>
      <c r="C30" s="4">
        <v>58.6</v>
      </c>
      <c r="D30" s="4">
        <f t="shared" si="0"/>
        <v>175.8</v>
      </c>
    </row>
    <row r="31" spans="1:4" ht="15">
      <c r="A31" s="3" t="s">
        <v>80</v>
      </c>
      <c r="B31" s="3">
        <v>1</v>
      </c>
      <c r="C31" s="4">
        <v>53.25</v>
      </c>
      <c r="D31" s="4">
        <f t="shared" si="0"/>
        <v>53.25</v>
      </c>
    </row>
    <row r="32" spans="1:4" ht="15">
      <c r="A32" s="3" t="s">
        <v>55</v>
      </c>
      <c r="B32" s="3"/>
      <c r="C32" s="4"/>
      <c r="D32" s="4">
        <f>SUM(D21:D31)</f>
        <v>3219.05</v>
      </c>
    </row>
    <row r="33" spans="1:4" ht="14.25">
      <c r="A33" s="13" t="s">
        <v>48</v>
      </c>
      <c r="B33" s="13"/>
      <c r="C33" s="13"/>
      <c r="D33" s="14">
        <f>D32/D8</f>
        <v>459.86428571428576</v>
      </c>
    </row>
    <row r="34" ht="15">
      <c r="A34" s="6" t="s">
        <v>30</v>
      </c>
    </row>
    <row r="35" spans="1:4" ht="21" customHeight="1">
      <c r="A35" s="123" t="s">
        <v>56</v>
      </c>
      <c r="B35" s="123"/>
      <c r="C35" s="123"/>
      <c r="D35" s="20">
        <v>0</v>
      </c>
    </row>
    <row r="36" spans="1:4" ht="14.25">
      <c r="A36" s="118" t="s">
        <v>32</v>
      </c>
      <c r="B36" s="119"/>
      <c r="C36" s="120"/>
      <c r="D36" s="19">
        <f>D38+D39+D37</f>
        <v>200.9927999381571</v>
      </c>
    </row>
    <row r="37" spans="1:4" ht="24.75" customHeight="1">
      <c r="A37" s="118" t="s">
        <v>98</v>
      </c>
      <c r="B37" s="119"/>
      <c r="C37" s="120"/>
      <c r="D37" s="21">
        <f>48495.43/12/D3*D7*0.1</f>
        <v>7.497747371675944</v>
      </c>
    </row>
    <row r="38" spans="1:4" ht="29.25" customHeight="1">
      <c r="A38" s="123" t="s">
        <v>81</v>
      </c>
      <c r="B38" s="123"/>
      <c r="C38" s="123"/>
      <c r="D38" s="21">
        <f>868681.04/12/D3*D7*0.1</f>
        <v>134.3044279529994</v>
      </c>
    </row>
    <row r="39" spans="1:4" ht="20.25" customHeight="1">
      <c r="A39" s="118" t="s">
        <v>82</v>
      </c>
      <c r="B39" s="119"/>
      <c r="C39" s="120"/>
      <c r="D39" s="22">
        <f>382844.96/12/D3*D7*0.1</f>
        <v>59.19062461348176</v>
      </c>
    </row>
    <row r="40" spans="1:4" ht="31.5" customHeight="1">
      <c r="A40" s="118" t="s">
        <v>57</v>
      </c>
      <c r="B40" s="119"/>
      <c r="C40" s="120"/>
      <c r="D40" s="19">
        <v>0</v>
      </c>
    </row>
    <row r="41" spans="1:4" ht="31.5" customHeight="1">
      <c r="A41" s="26"/>
      <c r="B41" s="26"/>
      <c r="C41" s="26"/>
      <c r="D41" s="27"/>
    </row>
    <row r="42" spans="1:4" ht="31.5" customHeight="1">
      <c r="A42" s="26"/>
      <c r="B42" s="26"/>
      <c r="C42" s="26"/>
      <c r="D42" s="27"/>
    </row>
    <row r="43" ht="15">
      <c r="D43" s="7"/>
    </row>
    <row r="44" spans="1:4" ht="15">
      <c r="A44" s="2" t="s">
        <v>36</v>
      </c>
      <c r="C44" s="107" t="s">
        <v>37</v>
      </c>
      <c r="D44" s="107"/>
    </row>
    <row r="45" spans="3:4" ht="15">
      <c r="C45" s="16"/>
      <c r="D45" s="16"/>
    </row>
    <row r="46" spans="3:4" ht="15">
      <c r="C46" s="16"/>
      <c r="D46" s="16"/>
    </row>
    <row r="47" spans="1:4" ht="15">
      <c r="A47" s="17" t="s">
        <v>38</v>
      </c>
      <c r="C47" s="16"/>
      <c r="D47" s="16"/>
    </row>
    <row r="48" spans="1:4" ht="15">
      <c r="A48" s="17" t="s">
        <v>39</v>
      </c>
      <c r="C48" s="107"/>
      <c r="D48" s="107"/>
    </row>
  </sheetData>
  <sheetProtection/>
  <mergeCells count="25">
    <mergeCell ref="A1:D1"/>
    <mergeCell ref="A3:C3"/>
    <mergeCell ref="A4:C4"/>
    <mergeCell ref="A5:C5"/>
    <mergeCell ref="A6:C6"/>
    <mergeCell ref="A7:C7"/>
    <mergeCell ref="C2:D2"/>
    <mergeCell ref="A8:C8"/>
    <mergeCell ref="A9:D9"/>
    <mergeCell ref="A11:B11"/>
    <mergeCell ref="A12:B12"/>
    <mergeCell ref="A13:B13"/>
    <mergeCell ref="A14:B14"/>
    <mergeCell ref="A15:B15"/>
    <mergeCell ref="A16:C16"/>
    <mergeCell ref="A17:C17"/>
    <mergeCell ref="A18:C18"/>
    <mergeCell ref="A35:C35"/>
    <mergeCell ref="A36:C36"/>
    <mergeCell ref="A37:C37"/>
    <mergeCell ref="A38:C38"/>
    <mergeCell ref="A39:C39"/>
    <mergeCell ref="A40:C40"/>
    <mergeCell ref="C44:D44"/>
    <mergeCell ref="C48:D48"/>
  </mergeCells>
  <printOptions/>
  <pageMargins left="0.51" right="0.43" top="0.52" bottom="0.51" header="0.52" footer="0.5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B51" sqref="B51"/>
    </sheetView>
  </sheetViews>
  <sheetFormatPr defaultColWidth="9.140625" defaultRowHeight="12.75"/>
  <cols>
    <col min="1" max="1" width="52.421875" style="2" customWidth="1"/>
    <col min="2" max="2" width="15.57421875" style="2" customWidth="1"/>
    <col min="3" max="3" width="18.00390625" style="2" customWidth="1"/>
    <col min="4" max="4" width="15.7109375" style="2" customWidth="1"/>
    <col min="5" max="5" width="9.57421875" style="0" bestFit="1" customWidth="1"/>
  </cols>
  <sheetData>
    <row r="1" spans="1:4" ht="42" customHeight="1">
      <c r="A1" s="127" t="s">
        <v>91</v>
      </c>
      <c r="B1" s="127"/>
      <c r="C1" s="127"/>
      <c r="D1" s="127"/>
    </row>
    <row r="2" spans="1:4" ht="17.25" customHeight="1">
      <c r="A2" s="9"/>
      <c r="B2" s="9"/>
      <c r="C2" s="129" t="s">
        <v>104</v>
      </c>
      <c r="D2" s="129"/>
    </row>
    <row r="3" spans="1:4" ht="27.75" customHeight="1">
      <c r="A3" s="115" t="s">
        <v>60</v>
      </c>
      <c r="B3" s="116"/>
      <c r="C3" s="117"/>
      <c r="D3" s="18">
        <v>539</v>
      </c>
    </row>
    <row r="4" spans="1:4" ht="14.25" customHeight="1">
      <c r="A4" s="112" t="s">
        <v>0</v>
      </c>
      <c r="B4" s="113"/>
      <c r="C4" s="114"/>
      <c r="D4" s="5">
        <v>4</v>
      </c>
    </row>
    <row r="5" spans="1:4" ht="14.25" customHeight="1">
      <c r="A5" s="112" t="s">
        <v>1</v>
      </c>
      <c r="B5" s="113"/>
      <c r="C5" s="114"/>
      <c r="D5" s="5">
        <v>1</v>
      </c>
    </row>
    <row r="6" spans="1:4" ht="14.25" customHeight="1">
      <c r="A6" s="115" t="s">
        <v>84</v>
      </c>
      <c r="B6" s="116"/>
      <c r="C6" s="117"/>
      <c r="D6" s="5">
        <v>1</v>
      </c>
    </row>
    <row r="7" spans="1:4" ht="14.25" customHeight="1">
      <c r="A7" s="112" t="s">
        <v>2</v>
      </c>
      <c r="B7" s="113"/>
      <c r="C7" s="114"/>
      <c r="D7" s="5">
        <v>10</v>
      </c>
    </row>
    <row r="8" spans="1:4" ht="16.5" customHeight="1">
      <c r="A8" s="112" t="s">
        <v>42</v>
      </c>
      <c r="B8" s="113"/>
      <c r="C8" s="114"/>
      <c r="D8" s="5">
        <v>7</v>
      </c>
    </row>
    <row r="9" spans="1:4" ht="14.25">
      <c r="A9" s="128" t="s">
        <v>22</v>
      </c>
      <c r="B9" s="128"/>
      <c r="C9" s="128"/>
      <c r="D9" s="128"/>
    </row>
    <row r="10" spans="1:4" ht="14.25">
      <c r="A10" s="8" t="s">
        <v>21</v>
      </c>
      <c r="B10" s="8"/>
      <c r="C10" s="8"/>
      <c r="D10" s="8"/>
    </row>
    <row r="11" spans="1:4" ht="14.25">
      <c r="A11" s="121"/>
      <c r="B11" s="122"/>
      <c r="C11" s="12" t="s">
        <v>27</v>
      </c>
      <c r="D11" s="11" t="s">
        <v>28</v>
      </c>
    </row>
    <row r="12" spans="1:4" ht="30" customHeight="1">
      <c r="A12" s="124" t="s">
        <v>35</v>
      </c>
      <c r="B12" s="125"/>
      <c r="C12" s="23">
        <v>180.2</v>
      </c>
      <c r="D12" s="23">
        <f>C12*D4</f>
        <v>720.8</v>
      </c>
    </row>
    <row r="13" spans="1:4" ht="15">
      <c r="A13" s="124" t="s">
        <v>24</v>
      </c>
      <c r="B13" s="125"/>
      <c r="C13" s="23">
        <v>2</v>
      </c>
      <c r="D13" s="23">
        <v>2</v>
      </c>
    </row>
    <row r="14" spans="1:4" ht="15" customHeight="1">
      <c r="A14" s="124" t="s">
        <v>90</v>
      </c>
      <c r="B14" s="125"/>
      <c r="C14" s="23">
        <f>C12*C13</f>
        <v>360.4</v>
      </c>
      <c r="D14" s="23">
        <f>D12*D13</f>
        <v>1441.6</v>
      </c>
    </row>
    <row r="15" spans="1:4" ht="30" customHeight="1">
      <c r="A15" s="124" t="s">
        <v>89</v>
      </c>
      <c r="B15" s="125"/>
      <c r="C15" s="23">
        <f>12130/161</f>
        <v>75.3416149068323</v>
      </c>
      <c r="D15" s="23">
        <f>C15*D4</f>
        <v>301.3664596273292</v>
      </c>
    </row>
    <row r="16" spans="1:4" ht="29.25" customHeight="1">
      <c r="A16" s="124" t="s">
        <v>20</v>
      </c>
      <c r="B16" s="126"/>
      <c r="C16" s="125"/>
      <c r="D16" s="23">
        <f>(D14+D15)*10%</f>
        <v>174.29664596273292</v>
      </c>
    </row>
    <row r="17" spans="1:4" ht="23.25" customHeight="1">
      <c r="A17" s="109" t="s">
        <v>29</v>
      </c>
      <c r="B17" s="110"/>
      <c r="C17" s="111"/>
      <c r="D17" s="24">
        <f>D14+D15+D16</f>
        <v>1917.2631055900622</v>
      </c>
    </row>
    <row r="18" spans="1:4" ht="14.25">
      <c r="A18" s="109" t="s">
        <v>19</v>
      </c>
      <c r="B18" s="110"/>
      <c r="C18" s="111"/>
      <c r="D18" s="24">
        <f>D17*27.1%</f>
        <v>519.5783016149069</v>
      </c>
    </row>
    <row r="19" ht="15">
      <c r="A19" s="6" t="s">
        <v>41</v>
      </c>
    </row>
    <row r="20" spans="1:4" s="1" customFormat="1" ht="17.25" customHeight="1">
      <c r="A20" s="10" t="s">
        <v>23</v>
      </c>
      <c r="B20" s="10" t="s">
        <v>78</v>
      </c>
      <c r="C20" s="10" t="s">
        <v>25</v>
      </c>
      <c r="D20" s="10" t="s">
        <v>26</v>
      </c>
    </row>
    <row r="21" spans="1:4" ht="15">
      <c r="A21" s="3" t="s">
        <v>44</v>
      </c>
      <c r="B21" s="3">
        <v>5</v>
      </c>
      <c r="C21" s="4">
        <v>265</v>
      </c>
      <c r="D21" s="4">
        <f>B21*C21</f>
        <v>1325</v>
      </c>
    </row>
    <row r="22" spans="1:4" ht="15">
      <c r="A22" s="3" t="s">
        <v>45</v>
      </c>
      <c r="B22" s="3">
        <v>2</v>
      </c>
      <c r="C22" s="4">
        <v>283</v>
      </c>
      <c r="D22" s="4">
        <f>B22*C22</f>
        <v>566</v>
      </c>
    </row>
    <row r="23" spans="1:4" ht="15">
      <c r="A23" s="3" t="s">
        <v>71</v>
      </c>
      <c r="B23" s="3">
        <v>10</v>
      </c>
      <c r="C23" s="4">
        <v>18</v>
      </c>
      <c r="D23" s="4">
        <f aca="true" t="shared" si="0" ref="D23:D31">B23*C23</f>
        <v>180</v>
      </c>
    </row>
    <row r="24" spans="1:4" ht="15">
      <c r="A24" s="3" t="s">
        <v>72</v>
      </c>
      <c r="B24" s="3">
        <v>1</v>
      </c>
      <c r="C24" s="4">
        <v>175.6</v>
      </c>
      <c r="D24" s="4">
        <f t="shared" si="0"/>
        <v>175.6</v>
      </c>
    </row>
    <row r="25" spans="1:4" ht="15">
      <c r="A25" s="3" t="s">
        <v>73</v>
      </c>
      <c r="B25" s="3">
        <v>3</v>
      </c>
      <c r="C25" s="4">
        <v>135</v>
      </c>
      <c r="D25" s="4">
        <f t="shared" si="0"/>
        <v>405</v>
      </c>
    </row>
    <row r="26" spans="1:4" ht="15">
      <c r="A26" s="3" t="s">
        <v>74</v>
      </c>
      <c r="B26" s="3">
        <v>1</v>
      </c>
      <c r="C26" s="4">
        <v>188</v>
      </c>
      <c r="D26" s="4">
        <f t="shared" si="0"/>
        <v>188</v>
      </c>
    </row>
    <row r="27" spans="1:4" ht="15">
      <c r="A27" s="3" t="s">
        <v>75</v>
      </c>
      <c r="B27" s="3">
        <v>1</v>
      </c>
      <c r="C27" s="4">
        <v>59.8</v>
      </c>
      <c r="D27" s="4">
        <f t="shared" si="0"/>
        <v>59.8</v>
      </c>
    </row>
    <row r="28" spans="1:4" ht="15">
      <c r="A28" s="3" t="s">
        <v>76</v>
      </c>
      <c r="B28" s="3">
        <v>2</v>
      </c>
      <c r="C28" s="4">
        <v>18</v>
      </c>
      <c r="D28" s="4">
        <f t="shared" si="0"/>
        <v>36</v>
      </c>
    </row>
    <row r="29" spans="1:4" ht="15">
      <c r="A29" s="3" t="s">
        <v>77</v>
      </c>
      <c r="B29" s="3">
        <v>7</v>
      </c>
      <c r="C29" s="4">
        <v>7.8</v>
      </c>
      <c r="D29" s="4">
        <f t="shared" si="0"/>
        <v>54.6</v>
      </c>
    </row>
    <row r="30" spans="1:4" ht="15">
      <c r="A30" s="3" t="s">
        <v>79</v>
      </c>
      <c r="B30" s="3">
        <v>3</v>
      </c>
      <c r="C30" s="4">
        <v>58.6</v>
      </c>
      <c r="D30" s="4">
        <f t="shared" si="0"/>
        <v>175.8</v>
      </c>
    </row>
    <row r="31" spans="1:4" ht="15">
      <c r="A31" s="3" t="s">
        <v>80</v>
      </c>
      <c r="B31" s="3">
        <v>1</v>
      </c>
      <c r="C31" s="4">
        <v>53.25</v>
      </c>
      <c r="D31" s="4">
        <f t="shared" si="0"/>
        <v>53.25</v>
      </c>
    </row>
    <row r="32" spans="1:4" ht="15">
      <c r="A32" s="3" t="s">
        <v>55</v>
      </c>
      <c r="B32" s="3"/>
      <c r="C32" s="4"/>
      <c r="D32" s="4">
        <f>SUM(D21:D31)</f>
        <v>3219.05</v>
      </c>
    </row>
    <row r="33" spans="1:4" ht="14.25">
      <c r="A33" s="13" t="s">
        <v>48</v>
      </c>
      <c r="B33" s="13"/>
      <c r="C33" s="13"/>
      <c r="D33" s="14">
        <f>D32/D8</f>
        <v>459.86428571428576</v>
      </c>
    </row>
    <row r="34" ht="15">
      <c r="A34" s="6" t="s">
        <v>30</v>
      </c>
    </row>
    <row r="35" spans="1:4" ht="21" customHeight="1">
      <c r="A35" s="123" t="s">
        <v>56</v>
      </c>
      <c r="B35" s="123"/>
      <c r="C35" s="123"/>
      <c r="D35" s="20">
        <v>0</v>
      </c>
    </row>
    <row r="36" spans="1:4" ht="14.25">
      <c r="A36" s="118" t="s">
        <v>32</v>
      </c>
      <c r="B36" s="119"/>
      <c r="C36" s="120"/>
      <c r="D36" s="19">
        <f>D38+D39+D37</f>
        <v>200.9927999381571</v>
      </c>
    </row>
    <row r="37" spans="1:4" ht="24.75" customHeight="1">
      <c r="A37" s="118" t="s">
        <v>98</v>
      </c>
      <c r="B37" s="119"/>
      <c r="C37" s="120"/>
      <c r="D37" s="21">
        <f>48495.43/12/D3*D7*0.1</f>
        <v>7.497747371675944</v>
      </c>
    </row>
    <row r="38" spans="1:4" ht="29.25" customHeight="1">
      <c r="A38" s="123" t="s">
        <v>81</v>
      </c>
      <c r="B38" s="123"/>
      <c r="C38" s="123"/>
      <c r="D38" s="21">
        <f>868681.04/12/D3*D7*0.1</f>
        <v>134.3044279529994</v>
      </c>
    </row>
    <row r="39" spans="1:4" ht="20.25" customHeight="1">
      <c r="A39" s="118" t="s">
        <v>82</v>
      </c>
      <c r="B39" s="119"/>
      <c r="C39" s="120"/>
      <c r="D39" s="22">
        <f>382844.96/12/D3*D7*0.1</f>
        <v>59.19062461348176</v>
      </c>
    </row>
    <row r="40" spans="1:4" ht="31.5" customHeight="1">
      <c r="A40" s="118" t="s">
        <v>57</v>
      </c>
      <c r="B40" s="119"/>
      <c r="C40" s="120"/>
      <c r="D40" s="19">
        <v>0</v>
      </c>
    </row>
    <row r="41" spans="1:4" ht="31.5" customHeight="1">
      <c r="A41" s="26"/>
      <c r="B41" s="26"/>
      <c r="C41" s="26"/>
      <c r="D41" s="27"/>
    </row>
    <row r="42" spans="1:4" ht="31.5" customHeight="1">
      <c r="A42" s="26"/>
      <c r="B42" s="26"/>
      <c r="C42" s="26"/>
      <c r="D42" s="27"/>
    </row>
    <row r="43" ht="15">
      <c r="D43" s="7"/>
    </row>
    <row r="44" spans="1:4" ht="15">
      <c r="A44" s="2" t="s">
        <v>36</v>
      </c>
      <c r="C44" s="107" t="s">
        <v>37</v>
      </c>
      <c r="D44" s="107"/>
    </row>
    <row r="45" spans="3:4" ht="15">
      <c r="C45" s="16"/>
      <c r="D45" s="16"/>
    </row>
    <row r="46" spans="3:4" ht="15">
      <c r="C46" s="16"/>
      <c r="D46" s="16"/>
    </row>
    <row r="47" spans="1:4" ht="15">
      <c r="A47" s="17" t="s">
        <v>38</v>
      </c>
      <c r="C47" s="16"/>
      <c r="D47" s="16"/>
    </row>
    <row r="48" spans="1:4" ht="15">
      <c r="A48" s="17" t="s">
        <v>39</v>
      </c>
      <c r="C48" s="107"/>
      <c r="D48" s="107"/>
    </row>
  </sheetData>
  <sheetProtection/>
  <mergeCells count="25">
    <mergeCell ref="A1:D1"/>
    <mergeCell ref="A3:C3"/>
    <mergeCell ref="A4:C4"/>
    <mergeCell ref="A5:C5"/>
    <mergeCell ref="A6:C6"/>
    <mergeCell ref="A7:C7"/>
    <mergeCell ref="C2:D2"/>
    <mergeCell ref="A8:C8"/>
    <mergeCell ref="A9:D9"/>
    <mergeCell ref="A11:B11"/>
    <mergeCell ref="A12:B12"/>
    <mergeCell ref="A13:B13"/>
    <mergeCell ref="A14:B14"/>
    <mergeCell ref="A15:B15"/>
    <mergeCell ref="A16:C16"/>
    <mergeCell ref="A17:C17"/>
    <mergeCell ref="A18:C18"/>
    <mergeCell ref="A35:C35"/>
    <mergeCell ref="A36:C36"/>
    <mergeCell ref="A37:C37"/>
    <mergeCell ref="A38:C38"/>
    <mergeCell ref="A39:C39"/>
    <mergeCell ref="A40:C40"/>
    <mergeCell ref="C44:D44"/>
    <mergeCell ref="C48:D48"/>
  </mergeCells>
  <printOptions/>
  <pageMargins left="0.51" right="0.43" top="0.52" bottom="0.51" header="0.52" footer="0.5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52.421875" style="2" customWidth="1"/>
    <col min="2" max="2" width="15.57421875" style="2" customWidth="1"/>
    <col min="3" max="3" width="18.00390625" style="2" customWidth="1"/>
    <col min="4" max="4" width="15.7109375" style="2" customWidth="1"/>
    <col min="5" max="5" width="9.57421875" style="0" bestFit="1" customWidth="1"/>
  </cols>
  <sheetData>
    <row r="1" spans="1:4" ht="27" customHeight="1">
      <c r="A1" s="127" t="s">
        <v>92</v>
      </c>
      <c r="B1" s="127"/>
      <c r="C1" s="127"/>
      <c r="D1" s="127"/>
    </row>
    <row r="2" spans="1:4" ht="17.25" customHeight="1">
      <c r="A2" s="9"/>
      <c r="B2" s="9"/>
      <c r="C2" s="129" t="s">
        <v>100</v>
      </c>
      <c r="D2" s="129"/>
    </row>
    <row r="3" spans="1:4" ht="27.75" customHeight="1">
      <c r="A3" s="115" t="s">
        <v>60</v>
      </c>
      <c r="B3" s="116"/>
      <c r="C3" s="117"/>
      <c r="D3" s="18">
        <v>539</v>
      </c>
    </row>
    <row r="4" spans="1:4" ht="14.25" customHeight="1">
      <c r="A4" s="112" t="s">
        <v>0</v>
      </c>
      <c r="B4" s="113"/>
      <c r="C4" s="114"/>
      <c r="D4" s="5">
        <v>4</v>
      </c>
    </row>
    <row r="5" spans="1:4" ht="14.25" customHeight="1">
      <c r="A5" s="112" t="s">
        <v>1</v>
      </c>
      <c r="B5" s="113"/>
      <c r="C5" s="114"/>
      <c r="D5" s="5">
        <v>1</v>
      </c>
    </row>
    <row r="6" spans="1:4" ht="14.25" customHeight="1">
      <c r="A6" s="115" t="s">
        <v>84</v>
      </c>
      <c r="B6" s="116"/>
      <c r="C6" s="117"/>
      <c r="D6" s="5">
        <v>2</v>
      </c>
    </row>
    <row r="7" spans="1:4" ht="14.25" customHeight="1">
      <c r="A7" s="112" t="s">
        <v>2</v>
      </c>
      <c r="B7" s="113"/>
      <c r="C7" s="114"/>
      <c r="D7" s="5">
        <v>10</v>
      </c>
    </row>
    <row r="8" spans="1:4" ht="16.5" customHeight="1">
      <c r="A8" s="112" t="s">
        <v>42</v>
      </c>
      <c r="B8" s="113"/>
      <c r="C8" s="114"/>
      <c r="D8" s="5">
        <v>7</v>
      </c>
    </row>
    <row r="9" spans="1:4" ht="14.25">
      <c r="A9" s="128" t="s">
        <v>22</v>
      </c>
      <c r="B9" s="128"/>
      <c r="C9" s="128"/>
      <c r="D9" s="128"/>
    </row>
    <row r="10" spans="1:4" ht="14.25">
      <c r="A10" s="8" t="s">
        <v>21</v>
      </c>
      <c r="B10" s="8"/>
      <c r="C10" s="8"/>
      <c r="D10" s="8"/>
    </row>
    <row r="11" spans="1:4" ht="14.25">
      <c r="A11" s="121"/>
      <c r="B11" s="122"/>
      <c r="C11" s="12" t="s">
        <v>27</v>
      </c>
      <c r="D11" s="11" t="s">
        <v>28</v>
      </c>
    </row>
    <row r="12" spans="1:4" ht="30" customHeight="1">
      <c r="A12" s="124" t="s">
        <v>35</v>
      </c>
      <c r="B12" s="125"/>
      <c r="C12" s="23">
        <v>180.2</v>
      </c>
      <c r="D12" s="23">
        <f>C12*D4*D6</f>
        <v>1441.6</v>
      </c>
    </row>
    <row r="13" spans="1:4" ht="15">
      <c r="A13" s="124" t="s">
        <v>24</v>
      </c>
      <c r="B13" s="125"/>
      <c r="C13" s="23">
        <v>2</v>
      </c>
      <c r="D13" s="23">
        <v>2</v>
      </c>
    </row>
    <row r="14" spans="1:6" ht="15" customHeight="1">
      <c r="A14" s="124" t="s">
        <v>90</v>
      </c>
      <c r="B14" s="125"/>
      <c r="C14" s="23">
        <f>C12*C13</f>
        <v>360.4</v>
      </c>
      <c r="D14" s="23">
        <f>D12*D13</f>
        <v>2883.2</v>
      </c>
      <c r="F14">
        <f>C14*D4</f>
        <v>1441.6</v>
      </c>
    </row>
    <row r="15" spans="1:4" ht="30" customHeight="1">
      <c r="A15" s="124" t="s">
        <v>89</v>
      </c>
      <c r="B15" s="125"/>
      <c r="C15" s="23">
        <f>12130/161</f>
        <v>75.3416149068323</v>
      </c>
      <c r="D15" s="23">
        <f>C15*D4</f>
        <v>301.3664596273292</v>
      </c>
    </row>
    <row r="16" spans="1:4" ht="29.25" customHeight="1">
      <c r="A16" s="124" t="s">
        <v>20</v>
      </c>
      <c r="B16" s="126"/>
      <c r="C16" s="125"/>
      <c r="D16" s="23">
        <f>(D14+D15)*10%</f>
        <v>318.4566459627329</v>
      </c>
    </row>
    <row r="17" spans="1:4" ht="23.25" customHeight="1">
      <c r="A17" s="109" t="s">
        <v>29</v>
      </c>
      <c r="B17" s="110"/>
      <c r="C17" s="111"/>
      <c r="D17" s="24">
        <f>D14+D15+D16</f>
        <v>3503.023105590062</v>
      </c>
    </row>
    <row r="18" spans="1:4" ht="14.25">
      <c r="A18" s="109" t="s">
        <v>19</v>
      </c>
      <c r="B18" s="110"/>
      <c r="C18" s="111"/>
      <c r="D18" s="24">
        <f>D17*27.1%</f>
        <v>949.319261614907</v>
      </c>
    </row>
    <row r="19" ht="15">
      <c r="A19" s="6" t="s">
        <v>41</v>
      </c>
    </row>
    <row r="20" spans="1:4" s="1" customFormat="1" ht="17.25" customHeight="1">
      <c r="A20" s="10" t="s">
        <v>23</v>
      </c>
      <c r="B20" s="10" t="s">
        <v>78</v>
      </c>
      <c r="C20" s="10" t="s">
        <v>25</v>
      </c>
      <c r="D20" s="10" t="s">
        <v>26</v>
      </c>
    </row>
    <row r="21" spans="1:4" ht="15">
      <c r="A21" s="3" t="s">
        <v>44</v>
      </c>
      <c r="B21" s="3">
        <v>3</v>
      </c>
      <c r="C21" s="4">
        <v>265</v>
      </c>
      <c r="D21" s="4">
        <f>B21*C21</f>
        <v>795</v>
      </c>
    </row>
    <row r="22" spans="1:4" ht="15">
      <c r="A22" s="3" t="s">
        <v>45</v>
      </c>
      <c r="B22" s="3">
        <v>2</v>
      </c>
      <c r="C22" s="4">
        <v>283</v>
      </c>
      <c r="D22" s="4">
        <f>B22*C22</f>
        <v>566</v>
      </c>
    </row>
    <row r="23" spans="1:4" ht="15">
      <c r="A23" s="3" t="s">
        <v>71</v>
      </c>
      <c r="B23" s="3">
        <v>10</v>
      </c>
      <c r="C23" s="4">
        <v>18</v>
      </c>
      <c r="D23" s="4">
        <f aca="true" t="shared" si="0" ref="D23:D31">B23*C23</f>
        <v>180</v>
      </c>
    </row>
    <row r="24" spans="1:4" ht="15">
      <c r="A24" s="3" t="s">
        <v>72</v>
      </c>
      <c r="B24" s="3">
        <v>1</v>
      </c>
      <c r="C24" s="4">
        <v>175.6</v>
      </c>
      <c r="D24" s="4">
        <f t="shared" si="0"/>
        <v>175.6</v>
      </c>
    </row>
    <row r="25" spans="1:4" ht="15">
      <c r="A25" s="3" t="s">
        <v>73</v>
      </c>
      <c r="B25" s="3">
        <v>3</v>
      </c>
      <c r="C25" s="4">
        <v>135</v>
      </c>
      <c r="D25" s="4">
        <f t="shared" si="0"/>
        <v>405</v>
      </c>
    </row>
    <row r="26" spans="1:4" ht="15">
      <c r="A26" s="3" t="s">
        <v>74</v>
      </c>
      <c r="B26" s="3">
        <v>1</v>
      </c>
      <c r="C26" s="4">
        <v>188</v>
      </c>
      <c r="D26" s="4">
        <f t="shared" si="0"/>
        <v>188</v>
      </c>
    </row>
    <row r="27" spans="1:4" ht="15">
      <c r="A27" s="3" t="s">
        <v>75</v>
      </c>
      <c r="B27" s="3">
        <v>1</v>
      </c>
      <c r="C27" s="4">
        <v>59.8</v>
      </c>
      <c r="D27" s="4">
        <f t="shared" si="0"/>
        <v>59.8</v>
      </c>
    </row>
    <row r="28" spans="1:4" ht="15">
      <c r="A28" s="3" t="s">
        <v>76</v>
      </c>
      <c r="B28" s="3">
        <v>2</v>
      </c>
      <c r="C28" s="4">
        <v>18</v>
      </c>
      <c r="D28" s="4">
        <f t="shared" si="0"/>
        <v>36</v>
      </c>
    </row>
    <row r="29" spans="1:4" ht="15">
      <c r="A29" s="3" t="s">
        <v>77</v>
      </c>
      <c r="B29" s="3">
        <v>7</v>
      </c>
      <c r="C29" s="4">
        <v>7.8</v>
      </c>
      <c r="D29" s="4">
        <f t="shared" si="0"/>
        <v>54.6</v>
      </c>
    </row>
    <row r="30" spans="1:4" ht="15">
      <c r="A30" s="3" t="s">
        <v>79</v>
      </c>
      <c r="B30" s="3">
        <v>3</v>
      </c>
      <c r="C30" s="4">
        <v>58.6</v>
      </c>
      <c r="D30" s="4">
        <f t="shared" si="0"/>
        <v>175.8</v>
      </c>
    </row>
    <row r="31" spans="1:4" ht="15">
      <c r="A31" s="3" t="s">
        <v>80</v>
      </c>
      <c r="B31" s="3">
        <v>1</v>
      </c>
      <c r="C31" s="4">
        <v>53.25</v>
      </c>
      <c r="D31" s="4">
        <f t="shared" si="0"/>
        <v>53.25</v>
      </c>
    </row>
    <row r="32" spans="1:4" ht="15">
      <c r="A32" s="3" t="s">
        <v>55</v>
      </c>
      <c r="B32" s="3"/>
      <c r="C32" s="4"/>
      <c r="D32" s="4">
        <f>SUM(D21:D31)</f>
        <v>2689.05</v>
      </c>
    </row>
    <row r="33" spans="1:4" ht="14.25">
      <c r="A33" s="13" t="s">
        <v>48</v>
      </c>
      <c r="B33" s="13"/>
      <c r="C33" s="13"/>
      <c r="D33" s="14">
        <f>D32/D8</f>
        <v>384.15000000000003</v>
      </c>
    </row>
    <row r="34" ht="15">
      <c r="A34" s="6" t="s">
        <v>30</v>
      </c>
    </row>
    <row r="35" spans="1:4" ht="21" customHeight="1">
      <c r="A35" s="123" t="s">
        <v>56</v>
      </c>
      <c r="B35" s="123"/>
      <c r="C35" s="123"/>
      <c r="D35" s="20">
        <v>0</v>
      </c>
    </row>
    <row r="36" spans="1:4" ht="14.25">
      <c r="A36" s="118" t="s">
        <v>32</v>
      </c>
      <c r="B36" s="119"/>
      <c r="C36" s="120"/>
      <c r="D36" s="19">
        <f>D38+D39+D37</f>
        <v>200.9927999381571</v>
      </c>
    </row>
    <row r="37" spans="1:4" ht="24.75" customHeight="1">
      <c r="A37" s="118" t="s">
        <v>98</v>
      </c>
      <c r="B37" s="119"/>
      <c r="C37" s="120"/>
      <c r="D37" s="21">
        <f>48495.43/12/D3*D7*0.1</f>
        <v>7.497747371675944</v>
      </c>
    </row>
    <row r="38" spans="1:4" ht="29.25" customHeight="1">
      <c r="A38" s="123" t="s">
        <v>81</v>
      </c>
      <c r="B38" s="123"/>
      <c r="C38" s="123"/>
      <c r="D38" s="21">
        <f>868681.04/12/D3*D7*0.1</f>
        <v>134.3044279529994</v>
      </c>
    </row>
    <row r="39" spans="1:4" ht="20.25" customHeight="1">
      <c r="A39" s="118" t="s">
        <v>82</v>
      </c>
      <c r="B39" s="119"/>
      <c r="C39" s="120"/>
      <c r="D39" s="22">
        <f>382844.96/12/D3*D7*0.1</f>
        <v>59.19062461348176</v>
      </c>
    </row>
    <row r="40" spans="1:4" ht="31.5" customHeight="1">
      <c r="A40" s="118" t="s">
        <v>57</v>
      </c>
      <c r="B40" s="119"/>
      <c r="C40" s="120"/>
      <c r="D40" s="19">
        <v>0</v>
      </c>
    </row>
    <row r="41" spans="1:4" ht="31.5" customHeight="1">
      <c r="A41" s="26"/>
      <c r="B41" s="26"/>
      <c r="C41" s="26"/>
      <c r="D41" s="27"/>
    </row>
    <row r="42" spans="1:4" ht="31.5" customHeight="1">
      <c r="A42" s="26"/>
      <c r="B42" s="26"/>
      <c r="C42" s="26"/>
      <c r="D42" s="27"/>
    </row>
    <row r="43" ht="15">
      <c r="D43" s="7"/>
    </row>
    <row r="44" spans="1:4" ht="15">
      <c r="A44" s="2" t="s">
        <v>36</v>
      </c>
      <c r="C44" s="107" t="s">
        <v>37</v>
      </c>
      <c r="D44" s="107"/>
    </row>
    <row r="45" spans="3:4" ht="15">
      <c r="C45" s="16"/>
      <c r="D45" s="16"/>
    </row>
    <row r="46" spans="3:4" ht="15">
      <c r="C46" s="16"/>
      <c r="D46" s="16"/>
    </row>
    <row r="47" spans="1:4" ht="15">
      <c r="A47" s="17" t="s">
        <v>38</v>
      </c>
      <c r="C47" s="16"/>
      <c r="D47" s="16"/>
    </row>
    <row r="48" spans="1:4" ht="15">
      <c r="A48" s="17" t="s">
        <v>39</v>
      </c>
      <c r="C48" s="107"/>
      <c r="D48" s="107"/>
    </row>
  </sheetData>
  <sheetProtection/>
  <mergeCells count="25">
    <mergeCell ref="A37:C37"/>
    <mergeCell ref="A38:C38"/>
    <mergeCell ref="A39:C39"/>
    <mergeCell ref="A40:C40"/>
    <mergeCell ref="C44:D44"/>
    <mergeCell ref="C48:D48"/>
    <mergeCell ref="A15:B15"/>
    <mergeCell ref="A16:C16"/>
    <mergeCell ref="A17:C17"/>
    <mergeCell ref="A18:C18"/>
    <mergeCell ref="A35:C35"/>
    <mergeCell ref="A36:C36"/>
    <mergeCell ref="A8:C8"/>
    <mergeCell ref="A9:D9"/>
    <mergeCell ref="A11:B11"/>
    <mergeCell ref="A12:B12"/>
    <mergeCell ref="A13:B13"/>
    <mergeCell ref="A14:B14"/>
    <mergeCell ref="A1:D1"/>
    <mergeCell ref="A3:C3"/>
    <mergeCell ref="A4:C4"/>
    <mergeCell ref="A5:C5"/>
    <mergeCell ref="A6:C6"/>
    <mergeCell ref="A7:C7"/>
    <mergeCell ref="C2:D2"/>
  </mergeCells>
  <printOptions/>
  <pageMargins left="0.51" right="0.43" top="0.52" bottom="0.51" header="0.52" footer="0.5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52.421875" style="2" customWidth="1"/>
    <col min="2" max="2" width="15.57421875" style="2" customWidth="1"/>
    <col min="3" max="3" width="18.00390625" style="2" customWidth="1"/>
    <col min="4" max="4" width="15.7109375" style="2" customWidth="1"/>
    <col min="5" max="5" width="9.57421875" style="0" bestFit="1" customWidth="1"/>
  </cols>
  <sheetData>
    <row r="1" spans="1:4" ht="27" customHeight="1">
      <c r="A1" s="127" t="s">
        <v>93</v>
      </c>
      <c r="B1" s="127"/>
      <c r="C1" s="127"/>
      <c r="D1" s="127"/>
    </row>
    <row r="2" spans="1:4" ht="17.25" customHeight="1">
      <c r="A2" s="9"/>
      <c r="B2" s="9"/>
      <c r="C2" s="129" t="s">
        <v>100</v>
      </c>
      <c r="D2" s="129"/>
    </row>
    <row r="3" spans="1:4" ht="27.75" customHeight="1">
      <c r="A3" s="115" t="s">
        <v>60</v>
      </c>
      <c r="B3" s="116"/>
      <c r="C3" s="117"/>
      <c r="D3" s="18">
        <v>539</v>
      </c>
    </row>
    <row r="4" spans="1:4" ht="14.25" customHeight="1">
      <c r="A4" s="112" t="s">
        <v>0</v>
      </c>
      <c r="B4" s="113"/>
      <c r="C4" s="114"/>
      <c r="D4" s="5">
        <v>4</v>
      </c>
    </row>
    <row r="5" spans="1:4" ht="14.25" customHeight="1">
      <c r="A5" s="112" t="s">
        <v>1</v>
      </c>
      <c r="B5" s="113"/>
      <c r="C5" s="114"/>
      <c r="D5" s="5">
        <v>1</v>
      </c>
    </row>
    <row r="6" spans="1:4" ht="14.25" customHeight="1">
      <c r="A6" s="115" t="s">
        <v>84</v>
      </c>
      <c r="B6" s="116"/>
      <c r="C6" s="117"/>
      <c r="D6" s="5">
        <v>1</v>
      </c>
    </row>
    <row r="7" spans="1:4" ht="14.25" customHeight="1">
      <c r="A7" s="112" t="s">
        <v>2</v>
      </c>
      <c r="B7" s="113"/>
      <c r="C7" s="114"/>
      <c r="D7" s="5">
        <v>10</v>
      </c>
    </row>
    <row r="8" spans="1:4" ht="16.5" customHeight="1">
      <c r="A8" s="112" t="s">
        <v>42</v>
      </c>
      <c r="B8" s="113"/>
      <c r="C8" s="114"/>
      <c r="D8" s="5">
        <v>7</v>
      </c>
    </row>
    <row r="9" spans="1:4" ht="14.25">
      <c r="A9" s="128" t="s">
        <v>22</v>
      </c>
      <c r="B9" s="128"/>
      <c r="C9" s="128"/>
      <c r="D9" s="128"/>
    </row>
    <row r="10" spans="1:4" ht="14.25">
      <c r="A10" s="8" t="s">
        <v>21</v>
      </c>
      <c r="B10" s="8"/>
      <c r="C10" s="8"/>
      <c r="D10" s="8"/>
    </row>
    <row r="11" spans="1:4" ht="14.25">
      <c r="A11" s="121"/>
      <c r="B11" s="122"/>
      <c r="C11" s="12" t="s">
        <v>27</v>
      </c>
      <c r="D11" s="11" t="s">
        <v>28</v>
      </c>
    </row>
    <row r="12" spans="1:4" ht="30" customHeight="1">
      <c r="A12" s="124" t="s">
        <v>35</v>
      </c>
      <c r="B12" s="125"/>
      <c r="C12" s="23">
        <v>180.2</v>
      </c>
      <c r="D12" s="23">
        <f>C12*D4</f>
        <v>720.8</v>
      </c>
    </row>
    <row r="13" spans="1:4" ht="15">
      <c r="A13" s="124" t="s">
        <v>24</v>
      </c>
      <c r="B13" s="125"/>
      <c r="C13" s="23">
        <v>2</v>
      </c>
      <c r="D13" s="23">
        <v>2</v>
      </c>
    </row>
    <row r="14" spans="1:4" ht="15" customHeight="1">
      <c r="A14" s="124" t="s">
        <v>90</v>
      </c>
      <c r="B14" s="125"/>
      <c r="C14" s="23">
        <f>C12*C13</f>
        <v>360.4</v>
      </c>
      <c r="D14" s="23">
        <f>D12*D13</f>
        <v>1441.6</v>
      </c>
    </row>
    <row r="15" spans="1:4" ht="30" customHeight="1">
      <c r="A15" s="124" t="s">
        <v>89</v>
      </c>
      <c r="B15" s="125"/>
      <c r="C15" s="23">
        <f>12130/161</f>
        <v>75.3416149068323</v>
      </c>
      <c r="D15" s="23">
        <f>C15*D4</f>
        <v>301.3664596273292</v>
      </c>
    </row>
    <row r="16" spans="1:4" ht="29.25" customHeight="1">
      <c r="A16" s="124" t="s">
        <v>20</v>
      </c>
      <c r="B16" s="126"/>
      <c r="C16" s="125"/>
      <c r="D16" s="23">
        <f>(D14+D15)*10%</f>
        <v>174.29664596273292</v>
      </c>
    </row>
    <row r="17" spans="1:4" ht="23.25" customHeight="1">
      <c r="A17" s="109" t="s">
        <v>29</v>
      </c>
      <c r="B17" s="110"/>
      <c r="C17" s="111"/>
      <c r="D17" s="24">
        <f>D14+D15+D16</f>
        <v>1917.2631055900622</v>
      </c>
    </row>
    <row r="18" spans="1:4" ht="14.25">
      <c r="A18" s="109" t="s">
        <v>19</v>
      </c>
      <c r="B18" s="110"/>
      <c r="C18" s="111"/>
      <c r="D18" s="24">
        <f>D17*27.1%</f>
        <v>519.5783016149069</v>
      </c>
    </row>
    <row r="19" ht="15">
      <c r="A19" s="6" t="s">
        <v>41</v>
      </c>
    </row>
    <row r="20" spans="1:4" s="1" customFormat="1" ht="17.25" customHeight="1">
      <c r="A20" s="10" t="s">
        <v>23</v>
      </c>
      <c r="B20" s="10" t="s">
        <v>78</v>
      </c>
      <c r="C20" s="10" t="s">
        <v>25</v>
      </c>
      <c r="D20" s="10" t="s">
        <v>26</v>
      </c>
    </row>
    <row r="21" spans="1:4" ht="15">
      <c r="A21" s="3" t="s">
        <v>44</v>
      </c>
      <c r="B21" s="3">
        <v>3</v>
      </c>
      <c r="C21" s="4">
        <v>265</v>
      </c>
      <c r="D21" s="4">
        <f aca="true" t="shared" si="0" ref="D21:D27">B21*C21</f>
        <v>795</v>
      </c>
    </row>
    <row r="22" spans="1:4" ht="15">
      <c r="A22" s="3" t="s">
        <v>45</v>
      </c>
      <c r="B22" s="3">
        <v>2</v>
      </c>
      <c r="C22" s="4">
        <v>283</v>
      </c>
      <c r="D22" s="4">
        <f t="shared" si="0"/>
        <v>566</v>
      </c>
    </row>
    <row r="23" spans="1:4" ht="15">
      <c r="A23" s="3" t="s">
        <v>71</v>
      </c>
      <c r="B23" s="3">
        <v>10</v>
      </c>
      <c r="C23" s="4">
        <v>18</v>
      </c>
      <c r="D23" s="4">
        <f t="shared" si="0"/>
        <v>180</v>
      </c>
    </row>
    <row r="24" spans="1:4" ht="15">
      <c r="A24" s="3" t="s">
        <v>88</v>
      </c>
      <c r="B24" s="3">
        <v>5</v>
      </c>
      <c r="C24" s="4">
        <v>115</v>
      </c>
      <c r="D24" s="4">
        <f t="shared" si="0"/>
        <v>575</v>
      </c>
    </row>
    <row r="25" spans="1:4" ht="15">
      <c r="A25" s="3" t="s">
        <v>85</v>
      </c>
      <c r="B25" s="3">
        <v>5</v>
      </c>
      <c r="C25" s="4">
        <v>25</v>
      </c>
      <c r="D25" s="4">
        <f t="shared" si="0"/>
        <v>125</v>
      </c>
    </row>
    <row r="26" spans="1:4" ht="15">
      <c r="A26" s="3" t="s">
        <v>86</v>
      </c>
      <c r="B26" s="3">
        <v>5</v>
      </c>
      <c r="C26" s="4">
        <v>85</v>
      </c>
      <c r="D26" s="4">
        <f t="shared" si="0"/>
        <v>425</v>
      </c>
    </row>
    <row r="27" spans="1:4" ht="15">
      <c r="A27" s="3" t="s">
        <v>87</v>
      </c>
      <c r="B27" s="3">
        <v>5</v>
      </c>
      <c r="C27" s="4">
        <v>16</v>
      </c>
      <c r="D27" s="4">
        <f t="shared" si="0"/>
        <v>80</v>
      </c>
    </row>
    <row r="28" spans="1:4" ht="15">
      <c r="A28" s="3" t="s">
        <v>72</v>
      </c>
      <c r="B28" s="3">
        <v>1</v>
      </c>
      <c r="C28" s="4">
        <v>175.6</v>
      </c>
      <c r="D28" s="4">
        <f aca="true" t="shared" si="1" ref="D28:D35">B28*C28</f>
        <v>175.6</v>
      </c>
    </row>
    <row r="29" spans="1:4" ht="15">
      <c r="A29" s="3" t="s">
        <v>73</v>
      </c>
      <c r="B29" s="3">
        <v>3</v>
      </c>
      <c r="C29" s="4">
        <v>135</v>
      </c>
      <c r="D29" s="4">
        <f t="shared" si="1"/>
        <v>405</v>
      </c>
    </row>
    <row r="30" spans="1:4" ht="15">
      <c r="A30" s="3" t="s">
        <v>74</v>
      </c>
      <c r="B30" s="3">
        <v>1</v>
      </c>
      <c r="C30" s="4">
        <v>188</v>
      </c>
      <c r="D30" s="4">
        <f t="shared" si="1"/>
        <v>188</v>
      </c>
    </row>
    <row r="31" spans="1:4" ht="15">
      <c r="A31" s="3" t="s">
        <v>75</v>
      </c>
      <c r="B31" s="3">
        <v>1</v>
      </c>
      <c r="C31" s="4">
        <v>59.8</v>
      </c>
      <c r="D31" s="4">
        <f t="shared" si="1"/>
        <v>59.8</v>
      </c>
    </row>
    <row r="32" spans="1:4" ht="15">
      <c r="A32" s="3" t="s">
        <v>76</v>
      </c>
      <c r="B32" s="3">
        <v>2</v>
      </c>
      <c r="C32" s="4">
        <v>18</v>
      </c>
      <c r="D32" s="4">
        <f t="shared" si="1"/>
        <v>36</v>
      </c>
    </row>
    <row r="33" spans="1:4" ht="15">
      <c r="A33" s="3" t="s">
        <v>77</v>
      </c>
      <c r="B33" s="3">
        <v>7</v>
      </c>
      <c r="C33" s="4">
        <v>7.8</v>
      </c>
      <c r="D33" s="4">
        <f t="shared" si="1"/>
        <v>54.6</v>
      </c>
    </row>
    <row r="34" spans="1:4" ht="15">
      <c r="A34" s="3" t="s">
        <v>79</v>
      </c>
      <c r="B34" s="3">
        <v>3</v>
      </c>
      <c r="C34" s="4">
        <v>58.6</v>
      </c>
      <c r="D34" s="4">
        <f t="shared" si="1"/>
        <v>175.8</v>
      </c>
    </row>
    <row r="35" spans="1:4" ht="15">
      <c r="A35" s="3" t="s">
        <v>80</v>
      </c>
      <c r="B35" s="3">
        <v>1</v>
      </c>
      <c r="C35" s="4">
        <v>53.25</v>
      </c>
      <c r="D35" s="4">
        <f t="shared" si="1"/>
        <v>53.25</v>
      </c>
    </row>
    <row r="36" spans="1:4" ht="15">
      <c r="A36" s="3" t="s">
        <v>55</v>
      </c>
      <c r="B36" s="3"/>
      <c r="C36" s="4"/>
      <c r="D36" s="4">
        <f>SUM(D21:D35)</f>
        <v>3894.05</v>
      </c>
    </row>
    <row r="37" spans="1:4" ht="14.25">
      <c r="A37" s="13" t="s">
        <v>48</v>
      </c>
      <c r="B37" s="13"/>
      <c r="C37" s="13"/>
      <c r="D37" s="14">
        <f>D36/D8</f>
        <v>556.2928571428572</v>
      </c>
    </row>
    <row r="38" ht="15">
      <c r="A38" s="6" t="s">
        <v>30</v>
      </c>
    </row>
    <row r="39" spans="1:4" ht="21" customHeight="1">
      <c r="A39" s="123" t="s">
        <v>56</v>
      </c>
      <c r="B39" s="123"/>
      <c r="C39" s="123"/>
      <c r="D39" s="20">
        <v>0</v>
      </c>
    </row>
    <row r="40" spans="1:4" ht="14.25">
      <c r="A40" s="118" t="s">
        <v>32</v>
      </c>
      <c r="B40" s="119"/>
      <c r="C40" s="120"/>
      <c r="D40" s="19">
        <f>D42+D43+D41</f>
        <v>200.9927999381571</v>
      </c>
    </row>
    <row r="41" spans="1:4" ht="24.75" customHeight="1">
      <c r="A41" s="118" t="s">
        <v>98</v>
      </c>
      <c r="B41" s="119"/>
      <c r="C41" s="120"/>
      <c r="D41" s="21">
        <f>48495.43/12/D3*D7*0.1</f>
        <v>7.497747371675944</v>
      </c>
    </row>
    <row r="42" spans="1:4" ht="29.25" customHeight="1">
      <c r="A42" s="123" t="s">
        <v>81</v>
      </c>
      <c r="B42" s="123"/>
      <c r="C42" s="123"/>
      <c r="D42" s="21">
        <f>868681.04/12/D3*D7*0.1</f>
        <v>134.3044279529994</v>
      </c>
    </row>
    <row r="43" spans="1:4" ht="20.25" customHeight="1">
      <c r="A43" s="118" t="s">
        <v>82</v>
      </c>
      <c r="B43" s="119"/>
      <c r="C43" s="120"/>
      <c r="D43" s="22">
        <f>382844.96/12/D3*D7*0.1</f>
        <v>59.19062461348176</v>
      </c>
    </row>
    <row r="44" spans="1:4" ht="31.5" customHeight="1">
      <c r="A44" s="118" t="s">
        <v>57</v>
      </c>
      <c r="B44" s="119"/>
      <c r="C44" s="120"/>
      <c r="D44" s="19">
        <v>0</v>
      </c>
    </row>
    <row r="45" spans="1:4" ht="31.5" customHeight="1">
      <c r="A45" s="26"/>
      <c r="B45" s="26"/>
      <c r="C45" s="26"/>
      <c r="D45" s="27"/>
    </row>
    <row r="46" spans="1:4" ht="31.5" customHeight="1">
      <c r="A46" s="26"/>
      <c r="B46" s="26"/>
      <c r="C46" s="26"/>
      <c r="D46" s="27"/>
    </row>
    <row r="47" ht="15">
      <c r="D47" s="7"/>
    </row>
    <row r="48" spans="1:4" ht="15">
      <c r="A48" s="2" t="s">
        <v>36</v>
      </c>
      <c r="C48" s="107" t="s">
        <v>37</v>
      </c>
      <c r="D48" s="107"/>
    </row>
    <row r="49" spans="3:4" ht="15">
      <c r="C49" s="16"/>
      <c r="D49" s="16"/>
    </row>
    <row r="50" spans="3:4" ht="15">
      <c r="C50" s="16"/>
      <c r="D50" s="16"/>
    </row>
    <row r="51" spans="1:4" ht="15">
      <c r="A51" s="17" t="s">
        <v>38</v>
      </c>
      <c r="C51" s="16"/>
      <c r="D51" s="16"/>
    </row>
    <row r="52" spans="1:4" ht="15">
      <c r="A52" s="17" t="s">
        <v>39</v>
      </c>
      <c r="C52" s="107"/>
      <c r="D52" s="107"/>
    </row>
  </sheetData>
  <sheetProtection/>
  <mergeCells count="25">
    <mergeCell ref="A41:C41"/>
    <mergeCell ref="A42:C42"/>
    <mergeCell ref="A43:C43"/>
    <mergeCell ref="A44:C44"/>
    <mergeCell ref="C48:D48"/>
    <mergeCell ref="C52:D52"/>
    <mergeCell ref="A15:B15"/>
    <mergeCell ref="A16:C16"/>
    <mergeCell ref="A17:C17"/>
    <mergeCell ref="A18:C18"/>
    <mergeCell ref="A39:C39"/>
    <mergeCell ref="A40:C40"/>
    <mergeCell ref="A8:C8"/>
    <mergeCell ref="A9:D9"/>
    <mergeCell ref="A11:B11"/>
    <mergeCell ref="A12:B12"/>
    <mergeCell ref="A13:B13"/>
    <mergeCell ref="A14:B14"/>
    <mergeCell ref="A1:D1"/>
    <mergeCell ref="A3:C3"/>
    <mergeCell ref="A4:C4"/>
    <mergeCell ref="A5:C5"/>
    <mergeCell ref="A6:C6"/>
    <mergeCell ref="A7:C7"/>
    <mergeCell ref="C2:D2"/>
  </mergeCells>
  <printOptions/>
  <pageMargins left="0.51" right="0.43" top="0.52" bottom="0.51" header="0.52" footer="0.5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C61" sqref="C61"/>
    </sheetView>
  </sheetViews>
  <sheetFormatPr defaultColWidth="9.140625" defaultRowHeight="12.75"/>
  <cols>
    <col min="1" max="1" width="52.421875" style="2" customWidth="1"/>
    <col min="2" max="2" width="15.57421875" style="2" customWidth="1"/>
    <col min="3" max="3" width="18.00390625" style="2" customWidth="1"/>
    <col min="4" max="4" width="15.7109375" style="2" customWidth="1"/>
    <col min="5" max="5" width="9.57421875" style="0" bestFit="1" customWidth="1"/>
  </cols>
  <sheetData>
    <row r="1" spans="1:4" ht="27" customHeight="1">
      <c r="A1" s="127" t="s">
        <v>95</v>
      </c>
      <c r="B1" s="127"/>
      <c r="C1" s="127"/>
      <c r="D1" s="127"/>
    </row>
    <row r="2" spans="1:4" ht="17.25" customHeight="1">
      <c r="A2" s="9"/>
      <c r="B2" s="9"/>
      <c r="C2" s="129" t="s">
        <v>100</v>
      </c>
      <c r="D2" s="129"/>
    </row>
    <row r="3" spans="1:4" ht="27.75" customHeight="1">
      <c r="A3" s="115" t="s">
        <v>60</v>
      </c>
      <c r="B3" s="116"/>
      <c r="C3" s="117"/>
      <c r="D3" s="18">
        <v>539</v>
      </c>
    </row>
    <row r="4" spans="1:4" ht="14.25" customHeight="1">
      <c r="A4" s="112" t="s">
        <v>0</v>
      </c>
      <c r="B4" s="113"/>
      <c r="C4" s="114"/>
      <c r="D4" s="5">
        <v>4</v>
      </c>
    </row>
    <row r="5" spans="1:4" ht="14.25" customHeight="1">
      <c r="A5" s="112" t="s">
        <v>1</v>
      </c>
      <c r="B5" s="113"/>
      <c r="C5" s="114"/>
      <c r="D5" s="5">
        <v>1</v>
      </c>
    </row>
    <row r="6" spans="1:4" ht="14.25" customHeight="1">
      <c r="A6" s="115" t="s">
        <v>84</v>
      </c>
      <c r="B6" s="116"/>
      <c r="C6" s="117"/>
      <c r="D6" s="5">
        <v>1</v>
      </c>
    </row>
    <row r="7" spans="1:4" ht="14.25" customHeight="1">
      <c r="A7" s="112" t="s">
        <v>2</v>
      </c>
      <c r="B7" s="113"/>
      <c r="C7" s="114"/>
      <c r="D7" s="5">
        <v>10</v>
      </c>
    </row>
    <row r="8" spans="1:4" ht="16.5" customHeight="1">
      <c r="A8" s="112" t="s">
        <v>42</v>
      </c>
      <c r="B8" s="113"/>
      <c r="C8" s="114"/>
      <c r="D8" s="5">
        <v>7</v>
      </c>
    </row>
    <row r="9" spans="1:4" ht="14.25">
      <c r="A9" s="128" t="s">
        <v>22</v>
      </c>
      <c r="B9" s="128"/>
      <c r="C9" s="128"/>
      <c r="D9" s="128"/>
    </row>
    <row r="10" spans="1:4" ht="14.25">
      <c r="A10" s="8" t="s">
        <v>21</v>
      </c>
      <c r="B10" s="8"/>
      <c r="C10" s="8"/>
      <c r="D10" s="8"/>
    </row>
    <row r="11" spans="1:4" ht="14.25">
      <c r="A11" s="121"/>
      <c r="B11" s="122"/>
      <c r="C11" s="12" t="s">
        <v>27</v>
      </c>
      <c r="D11" s="11" t="s">
        <v>28</v>
      </c>
    </row>
    <row r="12" spans="1:4" ht="30" customHeight="1">
      <c r="A12" s="124" t="s">
        <v>35</v>
      </c>
      <c r="B12" s="125"/>
      <c r="C12" s="23">
        <v>180.2</v>
      </c>
      <c r="D12" s="23">
        <f>C12*D4</f>
        <v>720.8</v>
      </c>
    </row>
    <row r="13" spans="1:4" ht="15">
      <c r="A13" s="124" t="s">
        <v>24</v>
      </c>
      <c r="B13" s="125"/>
      <c r="C13" s="23">
        <v>2</v>
      </c>
      <c r="D13" s="23">
        <v>2</v>
      </c>
    </row>
    <row r="14" spans="1:4" ht="15" customHeight="1">
      <c r="A14" s="124" t="s">
        <v>90</v>
      </c>
      <c r="B14" s="125"/>
      <c r="C14" s="23">
        <f>C12*C13</f>
        <v>360.4</v>
      </c>
      <c r="D14" s="23">
        <f>D12*D13</f>
        <v>1441.6</v>
      </c>
    </row>
    <row r="15" spans="1:4" ht="30" customHeight="1">
      <c r="A15" s="124" t="s">
        <v>89</v>
      </c>
      <c r="B15" s="125"/>
      <c r="C15" s="23">
        <f>12130/161</f>
        <v>75.3416149068323</v>
      </c>
      <c r="D15" s="23">
        <f>C15*D4</f>
        <v>301.3664596273292</v>
      </c>
    </row>
    <row r="16" spans="1:4" ht="29.25" customHeight="1">
      <c r="A16" s="124" t="s">
        <v>20</v>
      </c>
      <c r="B16" s="126"/>
      <c r="C16" s="125"/>
      <c r="D16" s="23">
        <f>(D14+D15)*10%</f>
        <v>174.29664596273292</v>
      </c>
    </row>
    <row r="17" spans="1:4" ht="23.25" customHeight="1">
      <c r="A17" s="109" t="s">
        <v>29</v>
      </c>
      <c r="B17" s="110"/>
      <c r="C17" s="111"/>
      <c r="D17" s="24">
        <f>D14+D15+D16</f>
        <v>1917.2631055900622</v>
      </c>
    </row>
    <row r="18" spans="1:4" ht="14.25">
      <c r="A18" s="109" t="s">
        <v>19</v>
      </c>
      <c r="B18" s="110"/>
      <c r="C18" s="111"/>
      <c r="D18" s="24">
        <f>D17*27.1%</f>
        <v>519.5783016149069</v>
      </c>
    </row>
    <row r="19" ht="15">
      <c r="A19" s="6" t="s">
        <v>41</v>
      </c>
    </row>
    <row r="20" spans="1:4" s="1" customFormat="1" ht="17.25" customHeight="1">
      <c r="A20" s="10" t="s">
        <v>23</v>
      </c>
      <c r="B20" s="10" t="s">
        <v>78</v>
      </c>
      <c r="C20" s="10" t="s">
        <v>25</v>
      </c>
      <c r="D20" s="10" t="s">
        <v>26</v>
      </c>
    </row>
    <row r="21" spans="1:4" ht="15">
      <c r="A21" s="3" t="s">
        <v>44</v>
      </c>
      <c r="B21" s="3">
        <v>3</v>
      </c>
      <c r="C21" s="4">
        <v>265</v>
      </c>
      <c r="D21" s="4">
        <f>B21*C21</f>
        <v>795</v>
      </c>
    </row>
    <row r="22" spans="1:4" ht="15">
      <c r="A22" s="3" t="s">
        <v>45</v>
      </c>
      <c r="B22" s="3">
        <v>2</v>
      </c>
      <c r="C22" s="4">
        <v>283</v>
      </c>
      <c r="D22" s="4">
        <f>B22*C22</f>
        <v>566</v>
      </c>
    </row>
    <row r="23" spans="1:4" ht="15">
      <c r="A23" s="3" t="s">
        <v>71</v>
      </c>
      <c r="B23" s="3">
        <v>10</v>
      </c>
      <c r="C23" s="4">
        <v>18</v>
      </c>
      <c r="D23" s="4">
        <f aca="true" t="shared" si="0" ref="D23:D36">B23*C23</f>
        <v>180</v>
      </c>
    </row>
    <row r="24" spans="1:4" ht="15">
      <c r="A24" s="3" t="s">
        <v>88</v>
      </c>
      <c r="B24" s="3">
        <v>5</v>
      </c>
      <c r="C24" s="4">
        <v>115</v>
      </c>
      <c r="D24" s="4">
        <f t="shared" si="0"/>
        <v>575</v>
      </c>
    </row>
    <row r="25" spans="1:4" ht="15">
      <c r="A25" s="3" t="s">
        <v>85</v>
      </c>
      <c r="B25" s="3">
        <v>5</v>
      </c>
      <c r="C25" s="4">
        <v>25</v>
      </c>
      <c r="D25" s="4">
        <f t="shared" si="0"/>
        <v>125</v>
      </c>
    </row>
    <row r="26" spans="1:4" ht="15">
      <c r="A26" s="3" t="s">
        <v>86</v>
      </c>
      <c r="B26" s="3">
        <v>5</v>
      </c>
      <c r="C26" s="4">
        <v>85</v>
      </c>
      <c r="D26" s="4">
        <f t="shared" si="0"/>
        <v>425</v>
      </c>
    </row>
    <row r="27" spans="1:4" ht="15">
      <c r="A27" s="3" t="s">
        <v>87</v>
      </c>
      <c r="B27" s="3">
        <v>5</v>
      </c>
      <c r="C27" s="4">
        <v>16</v>
      </c>
      <c r="D27" s="4">
        <f t="shared" si="0"/>
        <v>80</v>
      </c>
    </row>
    <row r="28" spans="1:4" ht="15">
      <c r="A28" s="3" t="s">
        <v>94</v>
      </c>
      <c r="B28" s="3">
        <v>1</v>
      </c>
      <c r="C28" s="4">
        <v>450</v>
      </c>
      <c r="D28" s="4">
        <f t="shared" si="0"/>
        <v>450</v>
      </c>
    </row>
    <row r="29" spans="1:4" ht="15">
      <c r="A29" s="3" t="s">
        <v>72</v>
      </c>
      <c r="B29" s="3">
        <v>1</v>
      </c>
      <c r="C29" s="4">
        <v>175.6</v>
      </c>
      <c r="D29" s="4">
        <f t="shared" si="0"/>
        <v>175.6</v>
      </c>
    </row>
    <row r="30" spans="1:4" ht="15">
      <c r="A30" s="3" t="s">
        <v>73</v>
      </c>
      <c r="B30" s="3">
        <v>3</v>
      </c>
      <c r="C30" s="4">
        <v>135</v>
      </c>
      <c r="D30" s="4">
        <f t="shared" si="0"/>
        <v>405</v>
      </c>
    </row>
    <row r="31" spans="1:4" ht="15">
      <c r="A31" s="3" t="s">
        <v>74</v>
      </c>
      <c r="B31" s="3">
        <v>1</v>
      </c>
      <c r="C31" s="4">
        <v>188</v>
      </c>
      <c r="D31" s="4">
        <f t="shared" si="0"/>
        <v>188</v>
      </c>
    </row>
    <row r="32" spans="1:4" ht="15">
      <c r="A32" s="3" t="s">
        <v>75</v>
      </c>
      <c r="B32" s="3">
        <v>1</v>
      </c>
      <c r="C32" s="4">
        <v>59.8</v>
      </c>
      <c r="D32" s="4">
        <f t="shared" si="0"/>
        <v>59.8</v>
      </c>
    </row>
    <row r="33" spans="1:4" ht="15">
      <c r="A33" s="3" t="s">
        <v>76</v>
      </c>
      <c r="B33" s="3">
        <v>2</v>
      </c>
      <c r="C33" s="4">
        <v>18</v>
      </c>
      <c r="D33" s="4">
        <f t="shared" si="0"/>
        <v>36</v>
      </c>
    </row>
    <row r="34" spans="1:4" ht="15">
      <c r="A34" s="3" t="s">
        <v>77</v>
      </c>
      <c r="B34" s="3">
        <v>7</v>
      </c>
      <c r="C34" s="4">
        <v>7.8</v>
      </c>
      <c r="D34" s="4">
        <f t="shared" si="0"/>
        <v>54.6</v>
      </c>
    </row>
    <row r="35" spans="1:4" ht="15">
      <c r="A35" s="3" t="s">
        <v>79</v>
      </c>
      <c r="B35" s="3">
        <v>3</v>
      </c>
      <c r="C35" s="4">
        <v>58.6</v>
      </c>
      <c r="D35" s="4">
        <f t="shared" si="0"/>
        <v>175.8</v>
      </c>
    </row>
    <row r="36" spans="1:4" ht="15">
      <c r="A36" s="3" t="s">
        <v>80</v>
      </c>
      <c r="B36" s="3">
        <v>1</v>
      </c>
      <c r="C36" s="4">
        <v>53.25</v>
      </c>
      <c r="D36" s="4">
        <f t="shared" si="0"/>
        <v>53.25</v>
      </c>
    </row>
    <row r="37" spans="1:4" ht="15">
      <c r="A37" s="3" t="s">
        <v>55</v>
      </c>
      <c r="B37" s="3"/>
      <c r="C37" s="4"/>
      <c r="D37" s="4">
        <f>SUM(D21:D36)</f>
        <v>4344.05</v>
      </c>
    </row>
    <row r="38" spans="1:4" ht="14.25">
      <c r="A38" s="13" t="s">
        <v>48</v>
      </c>
      <c r="B38" s="13"/>
      <c r="C38" s="13"/>
      <c r="D38" s="14">
        <f>D37/D8</f>
        <v>620.5785714285714</v>
      </c>
    </row>
    <row r="39" ht="15">
      <c r="A39" s="6" t="s">
        <v>30</v>
      </c>
    </row>
    <row r="40" spans="1:4" ht="21" customHeight="1">
      <c r="A40" s="123" t="s">
        <v>56</v>
      </c>
      <c r="B40" s="123"/>
      <c r="C40" s="123"/>
      <c r="D40" s="20">
        <v>0</v>
      </c>
    </row>
    <row r="41" spans="1:4" ht="14.25">
      <c r="A41" s="118" t="s">
        <v>32</v>
      </c>
      <c r="B41" s="119"/>
      <c r="C41" s="120"/>
      <c r="D41" s="19">
        <f>D43+D44+D42</f>
        <v>200.9927999381571</v>
      </c>
    </row>
    <row r="42" spans="1:4" ht="24.75" customHeight="1">
      <c r="A42" s="118" t="s">
        <v>98</v>
      </c>
      <c r="B42" s="119"/>
      <c r="C42" s="120"/>
      <c r="D42" s="21">
        <f>48495.43/12/D3*D7*0.1</f>
        <v>7.497747371675944</v>
      </c>
    </row>
    <row r="43" spans="1:4" ht="29.25" customHeight="1">
      <c r="A43" s="123" t="s">
        <v>81</v>
      </c>
      <c r="B43" s="123"/>
      <c r="C43" s="123"/>
      <c r="D43" s="21">
        <f>868681.04/12/D3*D7*0.1</f>
        <v>134.3044279529994</v>
      </c>
    </row>
    <row r="44" spans="1:4" ht="20.25" customHeight="1">
      <c r="A44" s="118" t="s">
        <v>82</v>
      </c>
      <c r="B44" s="119"/>
      <c r="C44" s="120"/>
      <c r="D44" s="22">
        <f>382844.96/12/D3*D7*0.1</f>
        <v>59.19062461348176</v>
      </c>
    </row>
    <row r="45" spans="1:4" ht="31.5" customHeight="1">
      <c r="A45" s="118" t="s">
        <v>57</v>
      </c>
      <c r="B45" s="119"/>
      <c r="C45" s="120"/>
      <c r="D45" s="19">
        <v>0</v>
      </c>
    </row>
    <row r="46" spans="1:4" ht="31.5" customHeight="1">
      <c r="A46" s="26"/>
      <c r="B46" s="26"/>
      <c r="C46" s="26"/>
      <c r="D46" s="27"/>
    </row>
    <row r="47" spans="1:4" ht="31.5" customHeight="1">
      <c r="A47" s="26"/>
      <c r="B47" s="26"/>
      <c r="C47" s="26"/>
      <c r="D47" s="27"/>
    </row>
    <row r="48" ht="15">
      <c r="D48" s="7"/>
    </row>
    <row r="49" spans="1:4" ht="15">
      <c r="A49" s="2" t="s">
        <v>36</v>
      </c>
      <c r="C49" s="107" t="s">
        <v>37</v>
      </c>
      <c r="D49" s="107"/>
    </row>
    <row r="50" spans="3:4" ht="15">
      <c r="C50" s="16"/>
      <c r="D50" s="16"/>
    </row>
    <row r="51" spans="3:4" ht="15">
      <c r="C51" s="16"/>
      <c r="D51" s="16"/>
    </row>
    <row r="52" spans="1:4" ht="15">
      <c r="A52" s="17" t="s">
        <v>38</v>
      </c>
      <c r="C52" s="16"/>
      <c r="D52" s="16"/>
    </row>
    <row r="53" spans="1:4" ht="15">
      <c r="A53" s="17" t="s">
        <v>39</v>
      </c>
      <c r="C53" s="107"/>
      <c r="D53" s="107"/>
    </row>
  </sheetData>
  <sheetProtection/>
  <mergeCells count="25">
    <mergeCell ref="A42:C42"/>
    <mergeCell ref="A43:C43"/>
    <mergeCell ref="A44:C44"/>
    <mergeCell ref="A45:C45"/>
    <mergeCell ref="C49:D49"/>
    <mergeCell ref="C53:D53"/>
    <mergeCell ref="A15:B15"/>
    <mergeCell ref="A16:C16"/>
    <mergeCell ref="A17:C17"/>
    <mergeCell ref="A18:C18"/>
    <mergeCell ref="A40:C40"/>
    <mergeCell ref="A41:C41"/>
    <mergeCell ref="A8:C8"/>
    <mergeCell ref="A9:D9"/>
    <mergeCell ref="A11:B11"/>
    <mergeCell ref="A12:B12"/>
    <mergeCell ref="A13:B13"/>
    <mergeCell ref="A14:B14"/>
    <mergeCell ref="A1:D1"/>
    <mergeCell ref="A3:C3"/>
    <mergeCell ref="A4:C4"/>
    <mergeCell ref="A5:C5"/>
    <mergeCell ref="A6:C6"/>
    <mergeCell ref="A7:C7"/>
    <mergeCell ref="C2:D2"/>
  </mergeCells>
  <printOptions/>
  <pageMargins left="0.51" right="0.43" top="0.52" bottom="0.51" header="0.52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Инна Николаевна</cp:lastModifiedBy>
  <cp:lastPrinted>2020-07-28T04:32:08Z</cp:lastPrinted>
  <dcterms:created xsi:type="dcterms:W3CDTF">1996-10-08T23:32:33Z</dcterms:created>
  <dcterms:modified xsi:type="dcterms:W3CDTF">2020-12-18T09:20:54Z</dcterms:modified>
  <cp:category/>
  <cp:version/>
  <cp:contentType/>
  <cp:contentStatus/>
</cp:coreProperties>
</file>